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https://themix.sharepoint.com/teams/premium/Clients/Project clients/One Acre/Release X- Reference collection/SHF offline dataset/Final/"/>
    </mc:Choice>
  </mc:AlternateContent>
  <xr:revisionPtr revIDLastSave="11" documentId="11_BCCA197E36D380E78F4D0E7D444BC45E318955AE" xr6:coauthVersionLast="36" xr6:coauthVersionMax="36" xr10:uidLastSave="{ECBF973E-9B97-44D3-9C8B-F166CC12FA69}"/>
  <bookViews>
    <workbookView xWindow="0" yWindow="0" windowWidth="20490" windowHeight="6945" xr2:uid="{00000000-000D-0000-FFFF-FFFF00000000}"/>
  </bookViews>
  <sheets>
    <sheet name="SHF product profile dataset" sheetId="1" r:id="rId1"/>
    <sheet name="Contact &amp; Product Information" sheetId="10" r:id="rId2"/>
    <sheet name="Glossary" sheetId="7" r:id="rId3"/>
  </sheets>
  <externalReferences>
    <externalReference r:id="rId4"/>
    <externalReference r:id="rId5"/>
  </externalReferences>
  <definedNames>
    <definedName name="_xlnm._FilterDatabase" localSheetId="1" hidden="1">'Contact &amp; Product Information'!$A$1:$J$1</definedName>
    <definedName name="_xlnm._FilterDatabase" localSheetId="0" hidden="1">'SHF product profile dataset'!$A$6:$CY$75</definedName>
    <definedName name="CLIENT">'[1]Reference Data'!$L$4:$L$13</definedName>
    <definedName name="CLIENT_ACQUISTION_CHANNEL">'[1]Reference Data'!$Q$4:$Q$11</definedName>
    <definedName name="COLLATERAL">'[1]Reference Data'!$U$4:$U$17</definedName>
    <definedName name="COMMERCIAL_SUSTAINABILITY">'[1]Reference Data'!$Z$4:$Z$6</definedName>
    <definedName name="COMMODITY">'[1]Reference Data'!$K$5:$K$35</definedName>
    <definedName name="COMPLIMENTARY_SERVICES_PARTNER">'[1]Reference Data'!$I$4:$I$10</definedName>
    <definedName name="COUNTRY">'[1]Reference Data'!$B$4:$B$216</definedName>
    <definedName name="CURRENCY">'[1]Reference Data'!$AG$4:$AG$215</definedName>
    <definedName name="DIRECT_INDIRECT_NOTHING">'[1]Reference Data'!$AB$4:$AB$7</definedName>
    <definedName name="DISBURSEMENT_REPAYMENT_CHANNEL">'[1]Reference Data'!$R$4:$R$11</definedName>
    <definedName name="FULLY_PARTIALLY_NO">'[1]Reference Data'!$P$4:$P$6</definedName>
    <definedName name="FUNDING_TYPE">'[1]Reference Data'!$J$4:$J$8</definedName>
    <definedName name="GROUP_INDIVIDUAL">'[2]Reference Data'!$R$4:$R$5</definedName>
    <definedName name="GROUP_INDIVIDUAL_BOTH">'[1]Reference Data'!$S$4:$S$6</definedName>
    <definedName name="INPUTS_OFFERED">'[1]Reference Data'!$AC$4:$AC$7</definedName>
    <definedName name="INSURANCE_PRODUCT">'[1]Reference Data'!$V$4:$V$12</definedName>
    <definedName name="LAST_MILE_PARTNER">'[1]Reference Data'!$G$4:$G$20</definedName>
    <definedName name="MARKET">'[1]Reference Data'!#REF!</definedName>
    <definedName name="MEASUREMENT_METHOD">'[1]Reference Data'!$AE$4:$AE$5</definedName>
    <definedName name="OBJECT_OF_LOAN">'[1]Reference Data'!$T$4:$T$13</definedName>
    <definedName name="OSS_BRACKET">'[1]Reference Data'!$Y$5:$Y$8</definedName>
    <definedName name="PRODUCT_CLIENTELE_BRACKET">'[1]Reference Data'!$D$4:$D$8</definedName>
    <definedName name="PRODUCT_PORTFOLIO_BRACKET">'[1]Reference Data'!$E$4:$E$8</definedName>
    <definedName name="REPAYMENT_RATE">'[1]Reference Data'!$AA$4:$AA$7</definedName>
    <definedName name="RISK_STRATEGY">'[1]Reference Data'!$M$4:$M$7</definedName>
    <definedName name="SAVING_PRODUCT">'[1]Reference Data'!$W$4:$W$13</definedName>
    <definedName name="STORAGE_LOCATION">'[1]Reference Data'!$AD$4:$AD$7</definedName>
    <definedName name="TOTAL_CLIENTELE_BRACKET">'[1]Reference Data'!$C$4:$C$8</definedName>
    <definedName name="TRAINING_PARTNER">'[1]Reference Data'!$H$4:$H$9</definedName>
    <definedName name="TRANSACTIONAL_PRODUCT">'[1]Reference Data'!$X$4:$X$7</definedName>
    <definedName name="USE_OF_ALTERNATIVE_DATA">'[1]Reference Data'!$N$4:$N$12</definedName>
    <definedName name="Validations">'[1]Orbeon formatting &amp; validation'!$B$3:$B$13</definedName>
    <definedName name="YIELD_IMPACT_BRACKET">'[1]Reference Data'!$AF$4:$AF$8</definedName>
  </definedNames>
  <calcPr calcId="191029"/>
</workbook>
</file>

<file path=xl/calcChain.xml><?xml version="1.0" encoding="utf-8"?>
<calcChain xmlns="http://schemas.openxmlformats.org/spreadsheetml/2006/main">
  <c r="J66" i="10" l="1"/>
  <c r="J65" i="10"/>
  <c r="J60" i="10"/>
  <c r="J59" i="10"/>
  <c r="J58" i="10"/>
  <c r="J57" i="10"/>
  <c r="J56" i="10"/>
  <c r="J55" i="10"/>
  <c r="J52" i="10"/>
  <c r="J51" i="10"/>
  <c r="J43" i="10"/>
  <c r="J42" i="10"/>
  <c r="J41" i="10"/>
  <c r="J40" i="10"/>
  <c r="J39" i="10"/>
  <c r="J38" i="10"/>
  <c r="J37" i="10"/>
  <c r="J33" i="10"/>
  <c r="J32" i="10"/>
  <c r="J31" i="10"/>
  <c r="J30" i="10"/>
  <c r="J22" i="10"/>
  <c r="J8" i="10"/>
  <c r="J7" i="10"/>
  <c r="J6" i="10"/>
  <c r="J5" i="10"/>
  <c r="J3" i="10"/>
  <c r="J2" i="10"/>
  <c r="I65" i="10"/>
  <c r="I59" i="10"/>
  <c r="I55" i="10"/>
  <c r="I51" i="10"/>
  <c r="I47" i="10"/>
  <c r="I44" i="10"/>
  <c r="I43" i="10"/>
  <c r="I42" i="10"/>
  <c r="I40" i="10"/>
  <c r="I37" i="10"/>
  <c r="I34" i="10"/>
  <c r="I33" i="10"/>
  <c r="I30" i="10"/>
  <c r="I29" i="10"/>
  <c r="I25" i="10"/>
  <c r="I22" i="10"/>
  <c r="I14" i="10"/>
  <c r="I11" i="10"/>
  <c r="I8" i="10"/>
  <c r="I4" i="10"/>
  <c r="I3" i="10"/>
  <c r="C42" i="7"/>
  <c r="C28" i="7"/>
  <c r="C38" i="7"/>
  <c r="C24" i="7"/>
</calcChain>
</file>

<file path=xl/sharedStrings.xml><?xml version="1.0" encoding="utf-8"?>
<sst xmlns="http://schemas.openxmlformats.org/spreadsheetml/2006/main" count="4572" uniqueCount="1313">
  <si>
    <t>fsp_id</t>
  </si>
  <si>
    <t>product_id</t>
  </si>
  <si>
    <t>gen_1_1</t>
  </si>
  <si>
    <t>gen_1_2</t>
  </si>
  <si>
    <t>pos_1_1</t>
  </si>
  <si>
    <t>pos_1_2</t>
  </si>
  <si>
    <t>pos_1_3</t>
  </si>
  <si>
    <t>pos_2_1</t>
  </si>
  <si>
    <t>pos_3_1</t>
  </si>
  <si>
    <t>pos_3_2</t>
  </si>
  <si>
    <t>pos_3_3</t>
  </si>
  <si>
    <t>pos_3_4</t>
  </si>
  <si>
    <t>pos_4_1</t>
  </si>
  <si>
    <t>pos_4_2</t>
  </si>
  <si>
    <t>pos_5_1</t>
  </si>
  <si>
    <t>pos_5_1_1</t>
  </si>
  <si>
    <t>pos_6_1</t>
  </si>
  <si>
    <t>pos_6_5</t>
  </si>
  <si>
    <t>pos_6_5_1</t>
  </si>
  <si>
    <t>pos_7_1</t>
  </si>
  <si>
    <t>pos_7_2</t>
  </si>
  <si>
    <t>pos_7_3</t>
  </si>
  <si>
    <t>pos_7_4</t>
  </si>
  <si>
    <t>pos_7_5</t>
  </si>
  <si>
    <t>pos_8_6</t>
  </si>
  <si>
    <t>pos_8_7</t>
  </si>
  <si>
    <t>fps_1_1</t>
  </si>
  <si>
    <t>fps_1_1_1</t>
  </si>
  <si>
    <t>fps_1_2</t>
  </si>
  <si>
    <t>fps_1_2_1</t>
  </si>
  <si>
    <t>fps_1_3</t>
  </si>
  <si>
    <t>fps_1_3_1</t>
  </si>
  <si>
    <t>fps_1_4</t>
  </si>
  <si>
    <t>fps_1_4_1</t>
  </si>
  <si>
    <t>fps_1_5</t>
  </si>
  <si>
    <t>fps_2_5</t>
  </si>
  <si>
    <t>fps_2_6</t>
  </si>
  <si>
    <t>fps_2_7</t>
  </si>
  <si>
    <t>fps_2_8</t>
  </si>
  <si>
    <t>fps_2_8_1</t>
  </si>
  <si>
    <t>fps_3_3</t>
  </si>
  <si>
    <t>fps_3_2</t>
  </si>
  <si>
    <t>fps_3_4</t>
  </si>
  <si>
    <t>fps_3_5</t>
  </si>
  <si>
    <t>fps_3_6</t>
  </si>
  <si>
    <t>fps_4_5</t>
  </si>
  <si>
    <t>fps_5_1</t>
  </si>
  <si>
    <t>fps_5_2</t>
  </si>
  <si>
    <t>fps_5_3</t>
  </si>
  <si>
    <t>fps_8_2</t>
  </si>
  <si>
    <t>vcs_1_1</t>
  </si>
  <si>
    <t>vcs_1_1_1</t>
  </si>
  <si>
    <t>vcs_1_2</t>
  </si>
  <si>
    <t>vcs_1_2_1</t>
  </si>
  <si>
    <t>vcs_1_3</t>
  </si>
  <si>
    <t>vcs_1_3_1</t>
  </si>
  <si>
    <t>vcs_1_4</t>
  </si>
  <si>
    <t>vcs_1_4_1</t>
  </si>
  <si>
    <t>vcs_1_6</t>
  </si>
  <si>
    <t>vcs_2_1</t>
  </si>
  <si>
    <t>vcs_2_1_1</t>
  </si>
  <si>
    <t>vcs_2_2</t>
  </si>
  <si>
    <t>vcs_2_2_1</t>
  </si>
  <si>
    <t>vcs_2_3</t>
  </si>
  <si>
    <t>vcs_2_3_1</t>
  </si>
  <si>
    <t>vcs_3_1</t>
  </si>
  <si>
    <t>vcs_3_1_1</t>
  </si>
  <si>
    <t>vcs_3_2</t>
  </si>
  <si>
    <t>vcs_3_2_1</t>
  </si>
  <si>
    <t>vcs_3_3</t>
  </si>
  <si>
    <t>vcs_3_3_1</t>
  </si>
  <si>
    <t>vcs_3_4</t>
  </si>
  <si>
    <t>vcs_3_4_1</t>
  </si>
  <si>
    <t>tra_1_1</t>
  </si>
  <si>
    <t>tra_1_1_1</t>
  </si>
  <si>
    <t>tra_1_2</t>
  </si>
  <si>
    <t>tra_1_2_1</t>
  </si>
  <si>
    <t>tra_1_3</t>
  </si>
  <si>
    <t>tra_1_3_1</t>
  </si>
  <si>
    <t>tra_1_4</t>
  </si>
  <si>
    <t>tra_1_4_1</t>
  </si>
  <si>
    <t>tra_1_6</t>
  </si>
  <si>
    <t>tra_1_5</t>
  </si>
  <si>
    <t>tra_2_1</t>
  </si>
  <si>
    <t>tra_2_1_1</t>
  </si>
  <si>
    <t>tra_2_2</t>
  </si>
  <si>
    <t>tra_2_2_1</t>
  </si>
  <si>
    <t>tra_2_3</t>
  </si>
  <si>
    <t>tra_2_3_1</t>
  </si>
  <si>
    <t>imp_1_1</t>
  </si>
  <si>
    <t>imp_1_1_1</t>
  </si>
  <si>
    <t>imp_1_2</t>
  </si>
  <si>
    <t>imp_1_2_1</t>
  </si>
  <si>
    <t>imp_1_3</t>
  </si>
  <si>
    <t>imp_1_3_1</t>
  </si>
  <si>
    <t>imp_3_1</t>
  </si>
  <si>
    <t>imp_3_1_1</t>
  </si>
  <si>
    <t>imp_3_2</t>
  </si>
  <si>
    <t>imp_3_2_1</t>
  </si>
  <si>
    <t>imp_3_5</t>
  </si>
  <si>
    <t>imp_3_6</t>
  </si>
  <si>
    <t>0441226d23e8b06dd4b274b4d05016488cbe1715</t>
  </si>
  <si>
    <t>USD</t>
  </si>
  <si>
    <t>Cambodia Monthly Loan</t>
  </si>
  <si>
    <t xml:space="preserve">Cash loan supporting activity along the entire agriculture value chain; including financing for post-harvest processing. </t>
  </si>
  <si>
    <t>Cambodia</t>
  </si>
  <si>
    <t>Vision Fund Cambodia</t>
  </si>
  <si>
    <t>Rice, Cassava, Maize (corn), Other</t>
  </si>
  <si>
    <t>No</t>
  </si>
  <si>
    <t>Group</t>
  </si>
  <si>
    <t>Yes,</t>
  </si>
  <si>
    <t>Progress out of Poverty Index (PPI)</t>
  </si>
  <si>
    <t>0d450f26b29925e5400fb95b812a698642fb43f2</t>
  </si>
  <si>
    <t>Value Chain Loan; Honey, Coffee, Malt, and Barley</t>
  </si>
  <si>
    <t xml:space="preserve">Loan supporting acquisition of inputs and materials supporting: beekeeping, coffee cultivation, and malt-barley. </t>
  </si>
  <si>
    <t>Ethiopia</t>
  </si>
  <si>
    <t>Wasasa Microfinance Institution</t>
  </si>
  <si>
    <t>Barley, Coffee, green, Natural honey</t>
  </si>
  <si>
    <t xml:space="preserve">Aged between 18 and 70, permanent resident of  target community and should fulfil the required characteristics for each sub-product. Additional factors: willingness to take group responsibility, attend regular group meetings, make mandatory savings contributions and pay service charges </t>
  </si>
  <si>
    <t>Partially</t>
  </si>
  <si>
    <t>1241ecc0cadd50737aa15d5cc3bdf68b1adee87f</t>
  </si>
  <si>
    <t>Cooperative Loan</t>
  </si>
  <si>
    <t xml:space="preserve">Cash loan offered to farmer cooperatives; supports wheat cultivation. </t>
  </si>
  <si>
    <t>Wheat</t>
  </si>
  <si>
    <t xml:space="preserve">Loan product offered to formally registed cooperatives. Cooperatives must also provide a Business Plan upon application. </t>
  </si>
  <si>
    <t>Individual</t>
  </si>
  <si>
    <t>180270a5f2b032ff90bdd68cda1b06df9690c867</t>
  </si>
  <si>
    <t>Cash Agro Production Loan</t>
  </si>
  <si>
    <t>Cash loan for agricultural production.</t>
  </si>
  <si>
    <t>Ghana</t>
  </si>
  <si>
    <t>Grameen Ghana</t>
  </si>
  <si>
    <t>Unspecified</t>
  </si>
  <si>
    <t>None</t>
  </si>
  <si>
    <t>N/A</t>
  </si>
  <si>
    <t>1e9d1fe63682be5db59f6bbf4d1a0e5453dfd963</t>
  </si>
  <si>
    <t>Self-Help Loan</t>
  </si>
  <si>
    <t xml:space="preserve">IDF partners with commercial banks and large scale lenders to deliver rural finance. Financing for this product is offered by the State Bank of India and IDF mobilizes clients and facilitates repayment. This cash loan program supports any activity related to agricultural production. </t>
  </si>
  <si>
    <t>India</t>
  </si>
  <si>
    <t>State Bank of India</t>
  </si>
  <si>
    <t>covers year-round</t>
  </si>
  <si>
    <t>2641057a9c873dbf19f9e6cf1f5f91e2bc8b7071</t>
  </si>
  <si>
    <t>Horticultural Loan</t>
  </si>
  <si>
    <t xml:space="preserve">In-kind input supply loan, supporting horticultural production. </t>
  </si>
  <si>
    <t>Opportunity Savings &amp; Loans Ghana</t>
  </si>
  <si>
    <t>Vegetables, Nuts and derived products, Fruits and derived products, Unspecified</t>
  </si>
  <si>
    <t>OI develops relationships with input supplier.</t>
  </si>
  <si>
    <t>PPI is collected at every new loan cycle</t>
  </si>
  <si>
    <t>2b8c6b734baf43e4cbd24f238bd7d83369a05000</t>
  </si>
  <si>
    <t>Small Enterprise Program</t>
  </si>
  <si>
    <t xml:space="preserve">We are providing this individual loan product to small-medium entrepreneurs for expanding their business and to create more employment.  </t>
  </si>
  <si>
    <t>Tanzania</t>
  </si>
  <si>
    <t>BRAC Tanzania</t>
  </si>
  <si>
    <t xml:space="preserve">Loan product amount started from $700 to $11,500 to the small businesses. </t>
  </si>
  <si>
    <t>Smallholders who are doing small business in the market and don't have financial access from formal institutions.</t>
  </si>
  <si>
    <t>Yes; because of easy operation, convenient  to make client understand</t>
  </si>
  <si>
    <t>It is clearly written in the contract paper and Community Organizer  also make the pitches in the group meeting to inform clients.</t>
  </si>
  <si>
    <t>31ee0d42a579af0d39e78c2034ec1d9dc67c37be</t>
  </si>
  <si>
    <t>Cocoa Loan</t>
  </si>
  <si>
    <t>In-kind input supply loan, supporting cocoa value chain. In some cases may have cash component to assist with cost of farm support labor.</t>
  </si>
  <si>
    <t>Cocoa beans</t>
  </si>
  <si>
    <t>5 months</t>
  </si>
  <si>
    <t>31eefd7ab26acda2fc062c10bd5ff7272ad50dca</t>
  </si>
  <si>
    <t>Agriculture Production Loan</t>
  </si>
  <si>
    <t>Flexible loan product tailored to smallholder clients, with a variable loan term, grace period, and different repayment frequency options. No physical or cash collateral requirement.</t>
  </si>
  <si>
    <t>Philippines</t>
  </si>
  <si>
    <t>ASKI</t>
  </si>
  <si>
    <t>Rice, Maize (corn), Vegetables, Livestock</t>
  </si>
  <si>
    <t>Both</t>
  </si>
  <si>
    <t>As part of pilot, AMPC delivers fertilizer directly to clients.</t>
  </si>
  <si>
    <t>AMPC guarantees the timing.</t>
  </si>
  <si>
    <t>AMPC delivers directly to client.</t>
  </si>
  <si>
    <t>AMPC guarantees good quality.</t>
  </si>
  <si>
    <t>AMPC buys harvest from clients receiving in-kind rice loan, consolidates and sells cassava harvest to buyer, and has direct linkages to onion buyers.</t>
  </si>
  <si>
    <t>Technical training is delivered indirectly by Local Government Units providing extension services to farmers.</t>
  </si>
  <si>
    <t>Trainings delivered twice a month or monthly.</t>
  </si>
  <si>
    <t>Training offered in field.</t>
  </si>
  <si>
    <t>PPI is collected</t>
  </si>
  <si>
    <t>34aa1fd8e9e280a3bfefd9c8411fc022fdfe8f1d</t>
  </si>
  <si>
    <t>Solidarity Group Loan</t>
  </si>
  <si>
    <t xml:space="preserve">Micro-loan for small-business owners and small traders such as farmers, household traders, and craftsmen. </t>
  </si>
  <si>
    <t>Female clients are motivate to be borrower of the loan.</t>
  </si>
  <si>
    <t>350bfdddc83134d27bf234eca00e843e0d35265e</t>
  </si>
  <si>
    <t>Agriculture Financing Loan</t>
  </si>
  <si>
    <t>This loan is designed for poor farmers and entrepreneurs who have seasonal cash flow from agriculture activities.
This loan supports the purchase of agriculture inputs or agriculture-related business expenses.
Collateral asset is required for loan greater than USD750.</t>
  </si>
  <si>
    <t>Chamroeun Microfinance limited</t>
  </si>
  <si>
    <t>Rice</t>
  </si>
  <si>
    <t>Farmer clients need financial to purchase of agricultural input and agriculture related operating expenses</t>
  </si>
  <si>
    <t>409272076b4e0d092dd0e82a39586975b607479e</t>
  </si>
  <si>
    <t>Koramuhinzi Agriculture Loan</t>
  </si>
  <si>
    <t xml:space="preserve">Cash loan covering costs of inputs, labor and other planting costs. Offered to farmer cooperatives who then disburse to individual farmers. </t>
  </si>
  <si>
    <t>Rwanda</t>
  </si>
  <si>
    <t>Vision Finance Company</t>
  </si>
  <si>
    <t>Progress out of Poverty Index (PPI), World Vision Child Wellbeing measure</t>
  </si>
  <si>
    <t>4473575e64104db5324a3c26f557594543510741</t>
  </si>
  <si>
    <t>Input Financing</t>
  </si>
  <si>
    <t>Its a pre- harvest loan through direct supply of input in terms of seed, fertilizers and other agriculture inputs to smallholder farmers</t>
  </si>
  <si>
    <t>Success For People</t>
  </si>
  <si>
    <t>Maize, Rice and Soya</t>
  </si>
  <si>
    <t>Yes</t>
  </si>
  <si>
    <t>2.5 acres</t>
  </si>
  <si>
    <t>Smallholder farmers that have cultivated a given crop for at least 2 harvest season</t>
  </si>
  <si>
    <t>It is gender focused, but the demographic changes as per location is allowed</t>
  </si>
  <si>
    <t>Repayment can be done after harvest</t>
  </si>
  <si>
    <t>Rate is relatively low already</t>
  </si>
  <si>
    <t>All other incidental charges are made known before disbursement</t>
  </si>
  <si>
    <t>We engages with services of certified agronomist and other national agencies to train smallholder farmers</t>
  </si>
  <si>
    <t>It is mandatory for all beneficiaries to undergo training</t>
  </si>
  <si>
    <t>GCX platform</t>
  </si>
  <si>
    <t>Commodities are traded on national platform</t>
  </si>
  <si>
    <t>IFC, GCX, GGC, AGRA are the main partners</t>
  </si>
  <si>
    <t>Pre-harvest and post-harvest handling techniques</t>
  </si>
  <si>
    <t>Location is within smallholder farmers' proximity</t>
  </si>
  <si>
    <t>Yield history is gathered and compared with national average</t>
  </si>
  <si>
    <t>44cdb0c185d68412edd1d91a57df903706e46ec2</t>
  </si>
  <si>
    <t>Warehouse Receipt Financing</t>
  </si>
  <si>
    <t>Its a commodity-backed collateral loan for farmers to store their produce after harvest in a Ghana Commodity Exchange (GCX) approved warehouse to borrow up to 50% of the face value of stored produce. 
When produce are sold, payments are made directly to SFP/Financial Institution directly before produce are released to buyer by warehouse manager.</t>
  </si>
  <si>
    <t>Maize. Rice, Soya</t>
  </si>
  <si>
    <t>Smallholder farmers with at least 2 post harvest experience in cultivated crop with a minimum of 2 acres</t>
  </si>
  <si>
    <t>Repayments can be made from other source of income</t>
  </si>
  <si>
    <t>Produce can be as long as better price can be secured to repay loan</t>
  </si>
  <si>
    <t>All incidental charges relating to loan is communicated to smallholder farmers</t>
  </si>
  <si>
    <t>Pre-arrangements are made with input companies and other Agribusiness service providers</t>
  </si>
  <si>
    <t>Crop calendar is followed and arrangements are made in advance to ensure smallholder farmers are served as required</t>
  </si>
  <si>
    <t>Service providers are procured by proximity to avoid distance cost</t>
  </si>
  <si>
    <t>SFP source for services of companies with track record in the agribusiness industry</t>
  </si>
  <si>
    <t>SFP engages the services of national players like GCX, GGC, among others to deliver PHH techniques to smallholder farmers</t>
  </si>
  <si>
    <t>Program is mandatory for all beneficiaries</t>
  </si>
  <si>
    <t>Smallholder farmers can trade their produce through a platform provided by GCX to its members</t>
  </si>
  <si>
    <t>GCX platform has a national and global reach</t>
  </si>
  <si>
    <t>We partner with various development partners and other agricultural stakeholders- like USAID, AGRA, Ghana Commodity Exchange,Ghana Grains Council, etc</t>
  </si>
  <si>
    <t>Pre Harvest and post harvest handling techniques</t>
  </si>
  <si>
    <t>Training materials are presented to smallholder farmers during sessions</t>
  </si>
  <si>
    <t>Community level trainings</t>
  </si>
  <si>
    <t>Immediately after harvest, officers administer a post harvest questionnaire</t>
  </si>
  <si>
    <t>4b30c08fc8b1ce5e27185066c0c691022da2bd91</t>
  </si>
  <si>
    <t>Agro Processing Loan</t>
  </si>
  <si>
    <t>Loan for agricultural processing.</t>
  </si>
  <si>
    <t>510cd558c3a2552d75fc4e74f81c35394aad62a0</t>
  </si>
  <si>
    <t>Inputs' Loan</t>
  </si>
  <si>
    <t>In-kind loan offered at select BG branches supporting access to inputs. BG aggregates farmer demand and pays State Seed Enterprise directly.</t>
  </si>
  <si>
    <t>Buusaa Gonofaa</t>
  </si>
  <si>
    <t xml:space="preserve">Wheat, Maize (corn), Teff, Unspecified </t>
  </si>
  <si>
    <t>interest-bearing grace period of between 5 and 10 months offered</t>
  </si>
  <si>
    <t>In-house poverty scorecard tracking changes in household wealth based on asset accumulation</t>
  </si>
  <si>
    <t>15% of clients move out of poverty after 3 loan cycles</t>
  </si>
  <si>
    <t>636e592eb979e1d00e3a607c311320f05c09ad31</t>
  </si>
  <si>
    <t>Empowerment and Livelihood for Adolescents Microfinance ( ELA)</t>
  </si>
  <si>
    <t xml:space="preserve">BRAC Tanzania provides loans to the adolescent girls, whereby girls are trained in different livelihood activities such as tailoring, food processing and poultry farming and after completing the training they receive credit support for developing their small business and hence involving themselves with income generating activities. </t>
  </si>
  <si>
    <t>Sallon, Tailoring, Food processing, Cloth business.</t>
  </si>
  <si>
    <t xml:space="preserve">School drop out and youth </t>
  </si>
  <si>
    <t xml:space="preserve">Those clients their age is between 18 to 25 only they can access this loan product. </t>
  </si>
  <si>
    <t>Loan duration is 20 weeks and 40 weeks.</t>
  </si>
  <si>
    <t>seven days</t>
  </si>
  <si>
    <t>Easy understanding to clients side</t>
  </si>
  <si>
    <t>It is informed in the group meeting and mentioned in the contract letter and pass book</t>
  </si>
  <si>
    <t>69367652d8e0f0330c312e419fd0daa17c9391d1</t>
  </si>
  <si>
    <t>Guarantee Loan</t>
  </si>
  <si>
    <t xml:space="preserve">In-kind loan for the purchase of drip irrigation systems. Loan also supports purchase of any required agricultural inputs. </t>
  </si>
  <si>
    <t>NETAFIM Agricultural Financing Agency</t>
  </si>
  <si>
    <t>Unpecified</t>
  </si>
  <si>
    <t>interest-bearing grace period offered between 2 bullet payments</t>
  </si>
  <si>
    <t>69e6e66c8e2a2e111366a8104ecb77b3f05fc58a</t>
  </si>
  <si>
    <t>Seasonal Creditline</t>
  </si>
  <si>
    <t>Farmers who have improved their business and require bigger loan than traditional group loan (End of Term Loan VB or Credit line VB) can keep growing with AMK through the Seasonal Creditline Loan which injects further capital for their agri-business. The loan is designed to be multipurpose, for use in small scale agriculture, crop growing, and animal raising.</t>
  </si>
  <si>
    <t>AMK Microfinance Plc</t>
  </si>
  <si>
    <t>Rice, cassava, bean, cashew, mango, banana, etc.</t>
  </si>
  <si>
    <t>Fully</t>
  </si>
  <si>
    <t>Borrowers can request a maximum loan size in the loan application form. Then they withdraw partial amount till it reaches the maximum applied loan size.</t>
  </si>
  <si>
    <t>Borrowers are allowed to pre-pay some of the principal anytime they can afford. They could choose the installment payment mode or semi-balloon payment mode.</t>
  </si>
  <si>
    <t>The maximum loan term is up to 36 months if client repay through installment mode or semi-balloon mode</t>
  </si>
  <si>
    <t>All the fee and interest rate charges are printed in the repayment schedule.</t>
  </si>
  <si>
    <t>6c244845d8ec6c79762e93ba39d8c5b827d96ebd</t>
  </si>
  <si>
    <t>Community-Based Agro Enterprise Development</t>
  </si>
  <si>
    <t xml:space="preserve">In-kind loans offered alongside technical advising, supporting post-harvest management. </t>
  </si>
  <si>
    <t>LMPC</t>
  </si>
  <si>
    <t>Vegetables, Dairy</t>
  </si>
  <si>
    <t>LMPC sources inputs, or works with partner suppliers to source inputs</t>
  </si>
  <si>
    <t>LMPC manages timely delivery</t>
  </si>
  <si>
    <t>LMPC delivers inputs they source to branches, or delivery points for distant farmers, or work with partner suppliers to source inputs, then deliver themselves.</t>
  </si>
  <si>
    <t>LMPC works with farmer groups to create production plans, make direct linkages to buyers, and facilitate the delivery of the produce.</t>
  </si>
  <si>
    <t>LMPC agritechs deliver agricultural training seminars.</t>
  </si>
  <si>
    <t>Client Poverty Scorecard</t>
  </si>
  <si>
    <t>730540445a6a16fbc11b891012c52a01dbbbea33</t>
  </si>
  <si>
    <t>General Loan ( Solidarity group)</t>
  </si>
  <si>
    <t xml:space="preserve">BTFL is to increase access to a wide range of financial services by the majority of Tanzanians with a particular emphasis on women who have been left out by the mainstream financial system. We are providing financial service to low-income people. </t>
  </si>
  <si>
    <t xml:space="preserve">Maize and poultry subsector. Small trading, Food vendors, Cloth selling. </t>
  </si>
  <si>
    <t xml:space="preserve">We target clients based on criteria like age,  business on daily basis  and others.    </t>
  </si>
  <si>
    <t xml:space="preserve">Microfinance is part of our holistic approach for poverty alleviation through the provision of an affordable and easily accessible microloan and small enterprise loan, for those who are left out behind by the mainstream financial access. </t>
  </si>
  <si>
    <t>We have 20 weeks and 40 weeks loan duration.</t>
  </si>
  <si>
    <t>We give 7days</t>
  </si>
  <si>
    <t>Yes; because of easy operation, convenient to make clients understand</t>
  </si>
  <si>
    <t>It is clear written in the contract  paper and Community Organizer  also make the pitches in the group meeting to make clients informed.</t>
  </si>
  <si>
    <t>73091347de95e6dfb1efe3e2573445f2bfca2b4b</t>
  </si>
  <si>
    <t>Crop Loan</t>
  </si>
  <si>
    <t>Loan supporting agricultural production. Primarily applied to rice and maize (corn) cultivation, but also supports small livestock and fishing including financing for inputs and labor.</t>
  </si>
  <si>
    <t>CEVI</t>
  </si>
  <si>
    <t>Rice, Maize (corn), Fish and other fishing products, Other live animals</t>
  </si>
  <si>
    <t>Smalholder rural farmers and fisher folk engaged in crop, livestock, and fishery based livelihood activity.</t>
  </si>
  <si>
    <t>73aa08ba88cb6fff3c14a1edb662262b503ac9ae</t>
  </si>
  <si>
    <t>Farm Animal Loans</t>
  </si>
  <si>
    <t>This is a loan product that enables farmers to acquire a wide range of farm animals and invest in high breed dairy cows, poultry, dairy goat farming, sheep, rabbits, bee keeping and fish farming among others.</t>
  </si>
  <si>
    <t>Kenya</t>
  </si>
  <si>
    <t>Juhudi Kilimo</t>
  </si>
  <si>
    <t>Beef farming
Dairy farming
Goat Farming
Bee farming
Pig farming
Fish farming
Poultry farming</t>
  </si>
  <si>
    <t>For over 6 weeks our loan officers offer extensive training to help clients improve business and finance skills, understand the loan process, pricing and work together.</t>
  </si>
  <si>
    <t>We partner with NGOs and government extension service officers to offer training and information on new farming methods, business management and financial management to our clients in Kenya</t>
  </si>
  <si>
    <t>73acc29ecae1e4eafa23e6996b3fc22421f2856d</t>
  </si>
  <si>
    <t>Kisan Credit Card</t>
  </si>
  <si>
    <t xml:space="preserve">IDF partners with commercial banks and large scale lenders to deliver rural finance. Financing for this product is offered by the State Bank of India and IDF mobilizes clients and facilitates repayment. Credit line can be used towards any activity related to agricultural production. </t>
  </si>
  <si>
    <t>73be1fc8da6b8a3dc62c74aaf63b3c8f1eda1138</t>
  </si>
  <si>
    <t>One Acre Fund Uganda Core Program</t>
  </si>
  <si>
    <t>Maize seed and fertiliser loan and Client Support Bundle (funeral assistance and training).</t>
  </si>
  <si>
    <t>Uganda</t>
  </si>
  <si>
    <t>One Acre Fund Uganda</t>
  </si>
  <si>
    <t>Maize (corn)</t>
  </si>
  <si>
    <t>&lt; 1 Acre</t>
  </si>
  <si>
    <t xml:space="preserve">Smallholders, mainly subsistence farmers. Primarily reliant on maize cultivation but may grow other food crops. </t>
  </si>
  <si>
    <t>Propensity Score Matching is used to understand the increase in yields. As well as back checks and other data quality measures.</t>
  </si>
  <si>
    <t>No prescribed metric currently</t>
  </si>
  <si>
    <t>781340fa4c9a13bc513e85ebbad550b180c01c7a</t>
  </si>
  <si>
    <t>Tenant Farmer Loan</t>
  </si>
  <si>
    <t>Cash loan supporting farming and livestock rearing activities.</t>
  </si>
  <si>
    <t>Bangladesh</t>
  </si>
  <si>
    <t>BRAC</t>
  </si>
  <si>
    <t>Other live animals</t>
  </si>
  <si>
    <t>1-month grace period</t>
  </si>
  <si>
    <t>789359ee6e6e7623097f38b691818562ac2d9fb1</t>
  </si>
  <si>
    <t>Trading Loan</t>
  </si>
  <si>
    <t xml:space="preserve">Cash loan supporting small-scale commerce. </t>
  </si>
  <si>
    <t>Burkina Faso</t>
  </si>
  <si>
    <t>7daf18dd478aa435aa131f366474d507f6e27434</t>
  </si>
  <si>
    <t xml:space="preserve">Loan financing farm inputs, and offered to match clients planting and harvesting timeline. </t>
  </si>
  <si>
    <t>Myanmar</t>
  </si>
  <si>
    <t>Proximity Finance</t>
  </si>
  <si>
    <t>7 acres</t>
  </si>
  <si>
    <t>Smallholder farmers with under 20 acres of land growing rice or other crops for the market</t>
  </si>
  <si>
    <t>Not quite RCT, but very close with control groups used.</t>
  </si>
  <si>
    <t>In-depth client interviews</t>
  </si>
  <si>
    <t>81cf4fb118a7ad535a5df65f75d17a54c76498f7</t>
  </si>
  <si>
    <t>Agriculture Group Loan</t>
  </si>
  <si>
    <t>This loan is designed for poor farmers and entrepreneurs who have seasonal cash flow from agriculture activities.
Collateral asset is not required but group guarantee.</t>
  </si>
  <si>
    <t>Every 1, 4, 7,10 cycle of loans</t>
  </si>
  <si>
    <t>8223e0613a277b443810fbce7cc1d2fcd4c87745</t>
  </si>
  <si>
    <t>Microenterprise Loan</t>
  </si>
  <si>
    <t>Cash loan supporting farmers and agricultural micro-enterprise distributed to individual farmers.</t>
  </si>
  <si>
    <t>82e5e34105afb77de4224269d3829977bb2a5672</t>
  </si>
  <si>
    <t>RSF Term Loan</t>
  </si>
  <si>
    <t>Individual cash loans at rural service facilities financing activities related to maize (corn) cultivation.</t>
  </si>
  <si>
    <t>842f2c60f307a6f20589b94dd750eda301df57d2</t>
  </si>
  <si>
    <t>Agriculture Loan</t>
  </si>
  <si>
    <t>Cash loan supporting agricultural production or storage.</t>
  </si>
  <si>
    <t>interest bearing grace period of up to 8 months</t>
  </si>
  <si>
    <t>8dd41e44ef6403d7da14aec051eeabfd97005ec4</t>
  </si>
  <si>
    <t>Term Loan</t>
  </si>
  <si>
    <t xml:space="preserve">Cash loan supporting any agricultural activity in rural area. </t>
  </si>
  <si>
    <t>950cb07e14ead21f258dac85b9aec108972f106b</t>
  </si>
  <si>
    <t xml:space="preserve">Cash loan with flexible repayment options (clients choose between balloon and bullet) supporting activity along the entire agriculture value chain; including financing for post-harvest processing </t>
  </si>
  <si>
    <t>Rice, Cassava, Maize (corn), Unspecified</t>
  </si>
  <si>
    <t>grace period up to 4 months</t>
  </si>
  <si>
    <t>96dc35f75e7dff9ffc6519b6a1b33992e91a8fe4</t>
  </si>
  <si>
    <t>Clean Energy Loans</t>
  </si>
  <si>
    <t>Clean energy loans are intended for customers seeking financing for eco-friendly products, such as solar TVs, solar water pumps, solar home systems, modern cook stoves and biogas systems, that use energy generated from natural resources which are renewable (naturally replenished).</t>
  </si>
  <si>
    <t>Biogas Plant
LPG
Cooking stoves &amp; jikos
Solar Lamps
Solar Panel
Solar TV
Solar Batteries
Solar Pump
Solar installation (cables, switches, labour)</t>
  </si>
  <si>
    <t>PPI</t>
  </si>
  <si>
    <t>978f5700be3b0fa3a44578790511fc868f1f7a34</t>
  </si>
  <si>
    <t>Livestock Loan</t>
  </si>
  <si>
    <t xml:space="preserve">12-month loan with bullet repayment structure, supporting raising of ducks and goats. </t>
  </si>
  <si>
    <t>Ducks, Goats</t>
  </si>
  <si>
    <t xml:space="preserve">Smallholder farmers raising ducks or goats to sell meat, eggs, and milk. </t>
  </si>
  <si>
    <t>9c19f1285d40bd5b1170b8479042153221947ad8</t>
  </si>
  <si>
    <t>Individual Loan for Agricultural Transformation</t>
  </si>
  <si>
    <t>Cash loan given to individual farmers with second-level land certification.</t>
  </si>
  <si>
    <t>Vegetables</t>
  </si>
  <si>
    <t>A client must have a land certificate in addition to the criteria stated for rural large group products</t>
  </si>
  <si>
    <t>9cd08059ede06cb6397b5cca877f42a8cd0d87bf</t>
  </si>
  <si>
    <t>Rural Service Facility Inputs Loan</t>
  </si>
  <si>
    <t>In-kind loan offered through BG rural service facilities supporting access to inputs. BG aggregates farmer demand and pays State Seed Enterprise directly. Mostly supports malt and barley.</t>
  </si>
  <si>
    <t>Barley, Unspecified</t>
  </si>
  <si>
    <t>BG facilitates links between factories and malt-barley producing clients. Some farmers organized to group sell to factories.</t>
  </si>
  <si>
    <t>9e598e8e2acb5ccd8910d9b571e2e0e081d576eb</t>
  </si>
  <si>
    <t>ASHI-AGAP Loan</t>
  </si>
  <si>
    <t>Loan for various production inputs such as those required for land preparation, fertilizers and other farm inputs</t>
  </si>
  <si>
    <t>Ahon sa Hirap, Inc.</t>
  </si>
  <si>
    <t>Smallholder farmers usually tenants of less than 5HA of land; many own less than 1 hectare; grows not only rice but have supplementary of vegetables and root crops.</t>
  </si>
  <si>
    <t>A cluster of farmers is an accredited supplier of spring onion in an institutional market</t>
  </si>
  <si>
    <t>But only to organized clusters assisted in collective marketing.</t>
  </si>
  <si>
    <t>Every loan application based on Progress Out of Poverty index results.</t>
  </si>
  <si>
    <t>Latest data not yet analyzed</t>
  </si>
  <si>
    <t>9e899ec02ce1858544039d37c5547623f9604f5e</t>
  </si>
  <si>
    <t>Cattle Loan</t>
  </si>
  <si>
    <t>HDFC has helped define the model for successful smallholder value chain investing, with a flagship product leveraging existing dairy value chains to finance milking cattle asset accumulation among smallholder farmers.</t>
  </si>
  <si>
    <t>HDFC</t>
  </si>
  <si>
    <t>Raw milk from bovine animals</t>
  </si>
  <si>
    <t>the loan term covers the production cycle for milking cattle.</t>
  </si>
  <si>
    <t>HDFC sends vet to confirm health of cattle and insure it before client purchases.</t>
  </si>
  <si>
    <t>HDFC works exclusively within existing dairy value chain, meaning all clients have a guaranteed place to store and sell their milk.</t>
  </si>
  <si>
    <t>a414b26cf35d99c429b82bca24948d91a675e50d</t>
  </si>
  <si>
    <t>AGRIC LOAN</t>
  </si>
  <si>
    <t>Agricultural loan with interest rate of 32%. The loan's duration is 8 months, enabling a two time repayment system with group solidarity, landed property or salary guarantors as security.</t>
  </si>
  <si>
    <t>Maize, Rice, Soya beans</t>
  </si>
  <si>
    <t>1 acre</t>
  </si>
  <si>
    <t>Small Holder Farmers</t>
  </si>
  <si>
    <t>Duration could vary depending on the farmer</t>
  </si>
  <si>
    <t>Looking at the cash flow of the customer</t>
  </si>
  <si>
    <t>Planting to Harvesting</t>
  </si>
  <si>
    <t>6 months</t>
  </si>
  <si>
    <t>Bank policy</t>
  </si>
  <si>
    <t>Discussion between bank and clients before applications are submitted</t>
  </si>
  <si>
    <t>By some NGOs</t>
  </si>
  <si>
    <t>Theoretical training offered</t>
  </si>
  <si>
    <t>By Ministry of agriculture</t>
  </si>
  <si>
    <t>By ministry of agriculture</t>
  </si>
  <si>
    <t>a7546d56c8f4c0136f72c233ae3bb7365466b4ac</t>
  </si>
  <si>
    <t>Consumer Loans</t>
  </si>
  <si>
    <t>Consumer loans are intended for customers seeking financing for education for themselves, siblings and their children. It is also a loan to help customers take care of emergencies such as hospitalization, funeral expenses, and other eventualities.</t>
  </si>
  <si>
    <t>Consumer Loans
School Fees loans
Health loans
Emergency Loans</t>
  </si>
  <si>
    <t>a8692cf481eb70c86da00b90049e182d524f78e9</t>
  </si>
  <si>
    <t>Agro-processing credit, Input credit</t>
  </si>
  <si>
    <t xml:space="preserve">Provides small loans to women agro-processor,s and input credit to smallholder farmers. </t>
  </si>
  <si>
    <t>URBANET</t>
  </si>
  <si>
    <t>Unknown</t>
  </si>
  <si>
    <t>Agro-input credit to smallholders cultivating 4 hectres of land on average. 
Smallholder Agro-processing farmers who process shea-butter, rice parboiling, dawadawa, groundnut paste and oil.</t>
  </si>
  <si>
    <t>Clients should to be livelihood groups with leadership to serve as collateral</t>
  </si>
  <si>
    <t>Clients do monthly repayment based on an agreed schedule between staff and clients</t>
  </si>
  <si>
    <t>Input credit to farmers is scheduled to cover the cropping season in the region</t>
  </si>
  <si>
    <t>Clients have a grace period of 1 month</t>
  </si>
  <si>
    <t>Credit officer informs clients in group meetings</t>
  </si>
  <si>
    <t>Storage facilities available</t>
  </si>
  <si>
    <t>Storage facilities in communities</t>
  </si>
  <si>
    <t>Records are kept and maintained</t>
  </si>
  <si>
    <t>Record keeping</t>
  </si>
  <si>
    <t>Storage facilities with management practices</t>
  </si>
  <si>
    <t>Store produce and sell when prices are reasonable</t>
  </si>
  <si>
    <t>Pre-planting contracts</t>
  </si>
  <si>
    <t>Contracts are executed after successful harvest</t>
  </si>
  <si>
    <t>Dissemination of technologies to farmers</t>
  </si>
  <si>
    <t>Working with agriculture extension agents to deliver extension information to clients</t>
  </si>
  <si>
    <t>We deliver training on input application, farm management and post harvest</t>
  </si>
  <si>
    <t>Monitoring visits to farms</t>
  </si>
  <si>
    <t>In their fields</t>
  </si>
  <si>
    <t>Measurement is done by groups</t>
  </si>
  <si>
    <t>Have baseline data on clients</t>
  </si>
  <si>
    <t>Collect data on clients and compare with baseline</t>
  </si>
  <si>
    <t>aa340c853973276548ca850a3dc218732c614858</t>
  </si>
  <si>
    <t>Seasonal Loan</t>
  </si>
  <si>
    <t>Farmers who has improved their business and require bigger loan than traditional group loan (End of Term Loan VB or Credit line VB) can keep growing with AMK through the Seasonal Loan which injects further capital for their agri-business. The loan is designed to be multipurpose, for use in small scale agriculture, crop growing, and animal raising.</t>
  </si>
  <si>
    <t>The loan is designed to be multipurpose for using in small scale agriculture, crop growing, and animal raising.</t>
  </si>
  <si>
    <t>Borrowers can repay in semi-balloon mode.</t>
  </si>
  <si>
    <t>Borrowers are allowed to pre-pay some of the principal anytime they can afford. They can choose the installment payment mode or semi-balloon payment mode.</t>
  </si>
  <si>
    <t>ac60ee60339d21e38ba8a71a36e59ebfdca91bf5</t>
  </si>
  <si>
    <t>Monthly Agriculture Loan</t>
  </si>
  <si>
    <t>Group and individual cash loans for non-production activities for farmers with multuple sources of revenue.</t>
  </si>
  <si>
    <t>UGAFODE</t>
  </si>
  <si>
    <t>Covers fattening season</t>
  </si>
  <si>
    <t>aeb7ce4624a801e80cf178e672cb5e2c9de22c27</t>
  </si>
  <si>
    <t>Small Holder Farmers Production Loan Scheme</t>
  </si>
  <si>
    <t>Small amount of loans (US$60) are disbursed to small holder farmers to cultivate maize, soya beans, cassava, yam millet, rice and cowpea.</t>
  </si>
  <si>
    <t>Sendfingo</t>
  </si>
  <si>
    <t>Maize and Soya beans</t>
  </si>
  <si>
    <t>Women and men peasants but enterprising farmers in the rural communities of Northern Ghana. They are mostly in to multi cropping.</t>
  </si>
  <si>
    <t>Loans are disbursed according to the capacity of clients</t>
  </si>
  <si>
    <t>Repayments are for a period of three months after a grace period of six months. Within the period of three months clients are given the choice to settle their loans at once or spread it for the twelve weeks period.</t>
  </si>
  <si>
    <t>It is a production loan. Clients are supposed to cultivate , harvest and store for good prices before paying off their loans</t>
  </si>
  <si>
    <t>Six months grace period is offered to allow for harvest and storage for good prices.</t>
  </si>
  <si>
    <t>Loan terms and conditions are explained to clients at each disbursement session</t>
  </si>
  <si>
    <t>This is mostly on loan management and credit management or cash flow management</t>
  </si>
  <si>
    <t>Trainings are done at their meeting grounds</t>
  </si>
  <si>
    <t>Before the start of their first loan cycle and after two years</t>
  </si>
  <si>
    <t>Every cycle thus nine months period</t>
  </si>
  <si>
    <t>level of income and consumption levels</t>
  </si>
  <si>
    <t>positive</t>
  </si>
  <si>
    <t>af1e66228b6a908037f061f0f7a3dffd7d9cb3cd</t>
  </si>
  <si>
    <t>End of Term Loan</t>
  </si>
  <si>
    <t xml:space="preserve">Cash term loans for groups targeting agriculture activities. </t>
  </si>
  <si>
    <t>Zambia</t>
  </si>
  <si>
    <t>AMZ (Agora Microfinance Zambia)</t>
  </si>
  <si>
    <t>Farming households with seasonal (lumpy) cash flows</t>
  </si>
  <si>
    <t>b0831daecb2492cb44e7a394e0bdbb18ba103e17</t>
  </si>
  <si>
    <t>In-Kind Agro Production Loan</t>
  </si>
  <si>
    <t>In-kind loan for agricultural production.</t>
  </si>
  <si>
    <t>b98347272e181c54b6ffc3ac0a7193019973cc0d</t>
  </si>
  <si>
    <t>Micro enterprise loans</t>
  </si>
  <si>
    <t>Loans given to clients in farming and farm services such as, Maize, Yam, Beans, Vegetables and other farm value chain products like chemicals and implements sale.</t>
  </si>
  <si>
    <t>Global Impact Foundation FNGO</t>
  </si>
  <si>
    <t>Agro chemicals, farm tools, cooked foods etc</t>
  </si>
  <si>
    <t>Smallholders who Sell cooked foods and other edibles</t>
  </si>
  <si>
    <t>Loan amount is tailored for specific requirements and based on needs of the smallholders</t>
  </si>
  <si>
    <t>Repayment period is stretched based on income frequency of the smallholder</t>
  </si>
  <si>
    <t>Loan is based on yield of crop and profit yielding period</t>
  </si>
  <si>
    <t>Two weeks</t>
  </si>
  <si>
    <t>For fairness purposes</t>
  </si>
  <si>
    <t>Processing and insurance fees and deposits are communicated</t>
  </si>
  <si>
    <t>When crop yield is due</t>
  </si>
  <si>
    <t>Help to raise market for products</t>
  </si>
  <si>
    <t>Loans for goods transporting</t>
  </si>
  <si>
    <t>Seeking other clients to purchase products</t>
  </si>
  <si>
    <t>Clients are trained to prudent farm practices</t>
  </si>
  <si>
    <t>Intermittent checks on farm</t>
  </si>
  <si>
    <t>Farm management</t>
  </si>
  <si>
    <t>At church premises or office premises</t>
  </si>
  <si>
    <t>Growth of business and the expansion</t>
  </si>
  <si>
    <t>Comparing year by year income</t>
  </si>
  <si>
    <t>bb8b903648554cffed346ff5b839ae3bb5006a32</t>
  </si>
  <si>
    <t>Agri-finance loan producer</t>
  </si>
  <si>
    <t xml:space="preserve">We are providing financial service to small scale farmers to increase the productivity and income of farmers through capacity building initiatives and technical support. </t>
  </si>
  <si>
    <t>Maize and Poultry</t>
  </si>
  <si>
    <t xml:space="preserve">BRAC Tanzania is targeting small-scale farmers in the rural area who are engaged in the farming sector and outside of mainstream financial service. </t>
  </si>
  <si>
    <t>We have flexibility of 12 months or 6 months</t>
  </si>
  <si>
    <t>Yes; 25, because of easy operation, convenient to make client understand</t>
  </si>
  <si>
    <t>be864a23b35f7e5e3baa71cf9e3217a7cd17d013</t>
  </si>
  <si>
    <t>Agriculture loan is offered to farmers for cultivation of food crops, animal husbandry, purchase seeds and farming inputs.</t>
  </si>
  <si>
    <t>VisionFund Ghana Micro Credit Limited</t>
  </si>
  <si>
    <t>Loan term is influenced by type of crop production</t>
  </si>
  <si>
    <t>Gestation period allowed, so repayment starts after harvesting and sales</t>
  </si>
  <si>
    <t>Gestation period allowed until crop is ready for the market</t>
  </si>
  <si>
    <t>Up until harvesting commences, no loan repayment is scheduled</t>
  </si>
  <si>
    <t>Total cost is explained to clients and they are allowed to make the decision whether to sign for a loan or not</t>
  </si>
  <si>
    <t>Facilitator leads with introducing the subject and get participants to deliver with their experiences and know how, after which facilitator summarizes</t>
  </si>
  <si>
    <t>Community and meeting places</t>
  </si>
  <si>
    <t>Poverty measurement and movement</t>
  </si>
  <si>
    <t>Poverty Probability Index</t>
  </si>
  <si>
    <t>c337981a01e9b7899368c465af181f2e4fd25a37</t>
  </si>
  <si>
    <t>End-of-Term Group Loan</t>
  </si>
  <si>
    <t>This is the main loan product of AMK and it meets most of the clientsâ€™ demands in the market. This loan product provides to people who need funds for income generation or consumption. This loan product allows flexibility of payment while the clients have no regular monthly income.</t>
  </si>
  <si>
    <t>Rice, Cassava, Maize (corn), Vegetables, Others</t>
  </si>
  <si>
    <t>Most of client are female and they are living in rural area</t>
  </si>
  <si>
    <t>Borrowers are allowed to repay monthly interest rate, yet they still can repay partial principal anytime they are capable of.</t>
  </si>
  <si>
    <t>The maximum loan term is up to 12 months</t>
  </si>
  <si>
    <t>PCA, PSM and DID are employed to assess the impact of credit service delivery.</t>
  </si>
  <si>
    <t>Impact evaluation is conducted every 5 years</t>
  </si>
  <si>
    <t>PCA, PSM and DID</t>
  </si>
  <si>
    <t>c49eaea5db13c3f8702dd0685a5b59d821a42af8</t>
  </si>
  <si>
    <t>Self-Help Group Loan; Cash Credit Overdraft</t>
  </si>
  <si>
    <t xml:space="preserve">IDF partners with commercial banks and large scale lenders to deliver rural finance. Financing for this product is offered by KVGB as a cash credit overdraft, so clients can withdraw up to their credit at any time. IDF mobilizes clients and facilitates repayment. This cash loan program supports any activity related to agricultural production. </t>
  </si>
  <si>
    <t>c718228b659556dbe295f461115ab39a17103a28</t>
  </si>
  <si>
    <t>Animal Fattening Loan</t>
  </si>
  <si>
    <t>Cash loan to support activities undertaken during the fattening period for livestock.</t>
  </si>
  <si>
    <t>interest bearing grace period of up to 6 months</t>
  </si>
  <si>
    <t>ca0944a05679e3b7b91d3a861ecf9e03a91271d0</t>
  </si>
  <si>
    <t>Maize Loan</t>
  </si>
  <si>
    <t xml:space="preserve">In-kind input supply loan, supporting maize value chain. </t>
  </si>
  <si>
    <t>OI signs MOU with local aggregators committing them to visiting client farms in the harvest season with potential to buy. Clients not obligated to sell to off-takers.</t>
  </si>
  <si>
    <t>ccdc1ec9ff1fc59de8b74a6d8c194f6d14a32e67</t>
  </si>
  <si>
    <t>Rural Large Group Loan</t>
  </si>
  <si>
    <t xml:space="preserve">Group-based cash loan supporting a range of activities along value chains for a number of cereals. </t>
  </si>
  <si>
    <t>Other cereals</t>
  </si>
  <si>
    <t>d06103d3926543406ba13200cc9186bc682edf6a</t>
  </si>
  <si>
    <t>One Acre Fund Kenya Core Program</t>
  </si>
  <si>
    <t xml:space="preserve">In-kind seed and fertilizer loan and Client Support Bundle (tree seed, vegetable seed, funeral insurance, and training). Farmers can also take loans that include cook-stoves or solar home systems). </t>
  </si>
  <si>
    <t>One Acre Fund Kenya</t>
  </si>
  <si>
    <t>Smallholder, mainly subsistence, farmers. Primarily reliant on maize cultivation but may grow other food crops. Average household size of 6.</t>
  </si>
  <si>
    <t>Vibrant local markets exist</t>
  </si>
  <si>
    <t>No prescribed metric but a longitudinal quality of life study is currently running to determine sustained impact of program on livelihoods</t>
  </si>
  <si>
    <t>55% increase in farm profit</t>
  </si>
  <si>
    <t>d8015d657e154f2c6870553c4224b1ef6b6107ae</t>
  </si>
  <si>
    <t>Individual Agriculture Loan</t>
  </si>
  <si>
    <t>Blended cash/kind loan for individual clients that supports sourcing and delivery of agricultural inputs.</t>
  </si>
  <si>
    <t>Livestock, Vegetables, Rice</t>
  </si>
  <si>
    <t>da47e1da84e40536d48d2e9b1b6ce0b5fdbb7eda</t>
  </si>
  <si>
    <t>SME Loan</t>
  </si>
  <si>
    <t xml:space="preserve">Investment and working capital loans. Used for purchasing assets as well as financing: regular business activities,
expenses for processing of raw materials, and transportation expenses etc. </t>
  </si>
  <si>
    <t>dbb96b7e9b6059fe22cc24d2886b30bc84827730</t>
  </si>
  <si>
    <t>Quarterly Agriculture Loan</t>
  </si>
  <si>
    <t>Individual cash loans for non-production activities for farmers with multuple sources of revenue.</t>
  </si>
  <si>
    <t>e2543452e339e954988d33c31559883336a089aa</t>
  </si>
  <si>
    <t>Rural Based Group Loan</t>
  </si>
  <si>
    <t>Cash loans to rural clients in groups targeting agricultural activities.</t>
  </si>
  <si>
    <t>OCSSCO</t>
  </si>
  <si>
    <t>e61d2bde68f6cfbb541d0ab72fc7d61b865813d4</t>
  </si>
  <si>
    <t>Microleasing</t>
  </si>
  <si>
    <t>Leasing of agriculture-related assets, primarily dairy cows.</t>
  </si>
  <si>
    <t>Kiruhura Epicenter SACCO (KESACCO)</t>
  </si>
  <si>
    <t xml:space="preserve">Cattle </t>
  </si>
  <si>
    <t>up to 3 months</t>
  </si>
  <si>
    <t>Swisscontact monitors quality of training</t>
  </si>
  <si>
    <t>e6955b745cb371092c8c5365b25e372f33a8d038</t>
  </si>
  <si>
    <t>Dairy Farming Loan</t>
  </si>
  <si>
    <t>This product targets farmers who need to improve or expand their dairy farming enterprise</t>
  </si>
  <si>
    <t>Kenya Women Microfinance Bank (KWFT)</t>
  </si>
  <si>
    <t>Dairy</t>
  </si>
  <si>
    <t>Small: less than 3 acres;  Medium: 3- 10 acres, Large: more than 10 acres</t>
  </si>
  <si>
    <t>Kenya women microfinance bank targets small, medium and large scale dairy farmers who want to invest in dairy farming business.</t>
  </si>
  <si>
    <t>Farmer can increase or reduce amount borrowed</t>
  </si>
  <si>
    <t>Weekly, Monthly or Quarterly. Customers can vary repayments including occasional miss out of monthly repayments</t>
  </si>
  <si>
    <t>Maximum of 3 months period allowed as per client request.</t>
  </si>
  <si>
    <t>Client given information of all costs</t>
  </si>
  <si>
    <t>Linking farmers to dairy cooperates</t>
  </si>
  <si>
    <t>Farmers can access short term loan to purchase inputs</t>
  </si>
  <si>
    <t>Farmers access the inputs readily from the agrovet shops within their area</t>
  </si>
  <si>
    <t>Getting quality inputs such as commercial feeds is a challenge</t>
  </si>
  <si>
    <t>Dairy farmers trained by cooperatives or affiliated organization</t>
  </si>
  <si>
    <t>Farmers are trained by extension officers from private and public institutions post harvest management</t>
  </si>
  <si>
    <t>Dairy farmers are able to sell their milk produce at the farm gate</t>
  </si>
  <si>
    <t>Dairy cooperatives in Kenya are well structured and farmers have contracts to supply milk.</t>
  </si>
  <si>
    <t>Farmers have organised themselves in dairy cooperatives and the cooperatives have contract with processors</t>
  </si>
  <si>
    <t>Most farmers deliver thier milk to cooperatives</t>
  </si>
  <si>
    <t>Government,NGOs and private sectors provide extension services</t>
  </si>
  <si>
    <t>KWFT trains customers on financial literacy</t>
  </si>
  <si>
    <t>Clients are trained on how to make transactions</t>
  </si>
  <si>
    <t>Clients trained near their homestead or in the home of one of the customer</t>
  </si>
  <si>
    <t>KWFT measure the customer impact based on farm returns</t>
  </si>
  <si>
    <t>Income</t>
  </si>
  <si>
    <t>ea0b2b6e185cf098f151df6d2dea5c716ad274c3</t>
  </si>
  <si>
    <t>Poverty Alleviation Loan</t>
  </si>
  <si>
    <t>Cash loan supporting farmers and agricultural micro-enterprise.</t>
  </si>
  <si>
    <t>f2746241b62bcd988306e02f11e83376a7696c4a</t>
  </si>
  <si>
    <t>Credit Line Group Loan</t>
  </si>
  <si>
    <t>Credit line gives people complete control on their financial need where they can decide when and how much money they need each time during the life cycle of production.</t>
  </si>
  <si>
    <t>Borrowers can request the maximum loan size in the loan application form. Then they can withdraw partial amount till it reaches the maximum applied loan size.</t>
  </si>
  <si>
    <t>Borrowers are allowed to prepay some of the principal anytime they can afford.</t>
  </si>
  <si>
    <t>The maximum loan term is up to 24 months</t>
  </si>
  <si>
    <t>f384aa0142db2fa762b0c51afa9019cdd0184db9</t>
  </si>
  <si>
    <t>Individual Loan</t>
  </si>
  <si>
    <t>Individual agriculture, business and construction loans offered to support: purchasing of agricultural inputs, animal husbandry, investment in agricultural material, and purchase/rent of animal and farm land.</t>
  </si>
  <si>
    <t>Maxima</t>
  </si>
  <si>
    <t>f53478a809bdbd5bd5e380960272cc22ab55bd1c</t>
  </si>
  <si>
    <t>Horticulture Loan</t>
  </si>
  <si>
    <t>Cash loan supporting activities related to vegetable cultivation.</t>
  </si>
  <si>
    <t>f544b676e300d653e302551a1149177ee9c03bd7</t>
  </si>
  <si>
    <t>Women Solidarity Loan Scheme</t>
  </si>
  <si>
    <t>Small loans are disbursed to women who are into agricultural  processing such as rice, groundnuts, sheanuts and soya beans as a group. Repayments are done weekly at group meeting grounds for a period of sixteen weeks thus a cycle.There is a grace period of one week.</t>
  </si>
  <si>
    <t>Rice, Ground nuts, Shea nuts, Soya beans</t>
  </si>
  <si>
    <t>Rural women in agricultural processing</t>
  </si>
  <si>
    <t>Weekly loan repayments are offered to enable clients repay their loans with ease</t>
  </si>
  <si>
    <t>A maximum of four months with weekly repayments as a group is provided</t>
  </si>
  <si>
    <t>One week grace period.</t>
  </si>
  <si>
    <t>As part of loan terms and conditions which are read out at each disbursement session</t>
  </si>
  <si>
    <t>Meeting locations in the communities</t>
  </si>
  <si>
    <t>Before the group is enrolled and after three cycles, i.e., two years later</t>
  </si>
  <si>
    <t>Through field visits and interview if clients</t>
  </si>
  <si>
    <t>Income levels</t>
  </si>
  <si>
    <t>fd0e6c2cc2c51f0396f91e763a3830c8f9bc8211</t>
  </si>
  <si>
    <t>Agri-Agra: Supervised Credit Loan</t>
  </si>
  <si>
    <t xml:space="preserve">Unsecured loan intended to finance full production farm budget for SHF owning up to max. of 7 hectares. </t>
  </si>
  <si>
    <t>Max. 7 hectares</t>
  </si>
  <si>
    <t>Smallscale farmers</t>
  </si>
  <si>
    <t>Each cropping season</t>
  </si>
  <si>
    <t>&lt;50,000</t>
  </si>
  <si>
    <t>&lt;10,000</t>
  </si>
  <si>
    <t>&lt;$500,000</t>
  </si>
  <si>
    <t>Bank</t>
  </si>
  <si>
    <t>Accidental insurance</t>
  </si>
  <si>
    <t>Bill/pay services</t>
  </si>
  <si>
    <t>&lt;90%</t>
  </si>
  <si>
    <t>Usable</t>
  </si>
  <si>
    <t>Under $1.90/day</t>
  </si>
  <si>
    <t>50,000- 100,000</t>
  </si>
  <si>
    <t>10,000- 50,000</t>
  </si>
  <si>
    <t>$500,000- $2m</t>
  </si>
  <si>
    <t>Cooperative</t>
  </si>
  <si>
    <t>Asset/property insurance</t>
  </si>
  <si>
    <t>Money transfer services</t>
  </si>
  <si>
    <t>90- 95%</t>
  </si>
  <si>
    <t>Assets</t>
  </si>
  <si>
    <t>Under $3.20/day</t>
  </si>
  <si>
    <t>100,000- 500,000</t>
  </si>
  <si>
    <t>$2m- $10m</t>
  </si>
  <si>
    <t>Donor agency</t>
  </si>
  <si>
    <t>Health insurance</t>
  </si>
  <si>
    <t>Cash collection</t>
  </si>
  <si>
    <t>95- 98%</t>
  </si>
  <si>
    <t>Services</t>
  </si>
  <si>
    <t>Over $3.20/day</t>
  </si>
  <si>
    <t>500,000- 1,000,000</t>
  </si>
  <si>
    <t>100,000- 250,000</t>
  </si>
  <si>
    <t>$10m- $20m</t>
  </si>
  <si>
    <t>Government</t>
  </si>
  <si>
    <t>Life/funeral insurance</t>
  </si>
  <si>
    <t>Other</t>
  </si>
  <si>
    <t>98- 100%</t>
  </si>
  <si>
    <t>1,000,000+</t>
  </si>
  <si>
    <t>250,000+</t>
  </si>
  <si>
    <t>$20m+</t>
  </si>
  <si>
    <t>Informal financial institution</t>
  </si>
  <si>
    <t>Livestock insurance</t>
  </si>
  <si>
    <t>Investment fund</t>
  </si>
  <si>
    <t>Traditional crop insurance</t>
  </si>
  <si>
    <t>Weather- index based insurance</t>
  </si>
  <si>
    <t>NGO</t>
  </si>
  <si>
    <t xml:space="preserve">Other </t>
  </si>
  <si>
    <t>Social lender</t>
  </si>
  <si>
    <t>1st Valley Bank</t>
  </si>
  <si>
    <t>IDF Financial, Karnataka Vikas Grameena Bank</t>
  </si>
  <si>
    <t>FSP ID</t>
  </si>
  <si>
    <t>Product ID</t>
  </si>
  <si>
    <t>As of date</t>
  </si>
  <si>
    <t>Currency</t>
  </si>
  <si>
    <t>Product name</t>
  </si>
  <si>
    <t>Summary of product</t>
  </si>
  <si>
    <t>Country</t>
  </si>
  <si>
    <t>Total clients bracket</t>
  </si>
  <si>
    <t>Product clients bracket</t>
  </si>
  <si>
    <t>Number of product clients</t>
  </si>
  <si>
    <t>Percent of total clients that are product clients</t>
  </si>
  <si>
    <t>Average loan size per client</t>
  </si>
  <si>
    <t>Product portfolio bracket</t>
  </si>
  <si>
    <t>Product portfolio</t>
  </si>
  <si>
    <t xml:space="preserve">FSP: Type of provider of financial product or service </t>
  </si>
  <si>
    <t xml:space="preserve">FSP: Name of provider of financial product or service </t>
  </si>
  <si>
    <t>Commodity</t>
  </si>
  <si>
    <t>Use of alternative data and data analytics for loan assessment</t>
  </si>
  <si>
    <t>Target client by plot size</t>
  </si>
  <si>
    <t>Target client by income</t>
  </si>
  <si>
    <t>Has the product a focus on gender?</t>
  </si>
  <si>
    <t>Percent of product clients that are female</t>
  </si>
  <si>
    <t>Description of client</t>
  </si>
  <si>
    <t>Digitized customer relationship management</t>
  </si>
  <si>
    <t>Digitized customer registration</t>
  </si>
  <si>
    <t>Loan or product structure is flexible</t>
  </si>
  <si>
    <t>Repayment structure is flexible</t>
  </si>
  <si>
    <t>Loan or product term covers growing season</t>
  </si>
  <si>
    <t>Grace period offered</t>
  </si>
  <si>
    <t>Group or individual loan</t>
  </si>
  <si>
    <t>APR</t>
  </si>
  <si>
    <t>Average Loan processing time (days)</t>
  </si>
  <si>
    <t>If flat rate, why?</t>
  </si>
  <si>
    <t>Is APR or other transparent pricing communicated to clients?</t>
  </si>
  <si>
    <t>Type of primary insurance product</t>
  </si>
  <si>
    <t>Total insurance coverage in the last 12 months for primary insurance product</t>
  </si>
  <si>
    <t>Total pay-outs to clients in last 12 months for primary insurance product</t>
  </si>
  <si>
    <t>Average premium per client in last 12 months for primary insurance product</t>
  </si>
  <si>
    <t>Other secondary/ tertiary insurance product information</t>
  </si>
  <si>
    <t>Average deposit size</t>
  </si>
  <si>
    <t>Average transaction size</t>
  </si>
  <si>
    <t>Total transactions amount</t>
  </si>
  <si>
    <t>Type of transactional product</t>
  </si>
  <si>
    <t>Annualized repayment rate of the product</t>
  </si>
  <si>
    <t>Inputs, assets, services are readily available</t>
  </si>
  <si>
    <t>Inputs, assets, services are available at time demanded by client</t>
  </si>
  <si>
    <t>Inputs, assets, services available within reasonable distance of client</t>
  </si>
  <si>
    <t>Inputs, assets, services are of good quality</t>
  </si>
  <si>
    <t xml:space="preserve">Type of Inputs offered </t>
  </si>
  <si>
    <t>Informal management services provided</t>
  </si>
  <si>
    <t>Formal programs in place for post-harvest management</t>
  </si>
  <si>
    <t>If Yes to above, do over 50% of clients use service/ program</t>
  </si>
  <si>
    <t>Informal linkages exist between clients and buyers/producers</t>
  </si>
  <si>
    <t>Formal linkages exist between clients and buyers/producers</t>
  </si>
  <si>
    <t>Guaranteed market opportunities exist for clients</t>
  </si>
  <si>
    <t xml:space="preserve">Agricultural training available to clients </t>
  </si>
  <si>
    <t>Agricultural training available to clients using formal curriculum</t>
  </si>
  <si>
    <t>Multiple agricultural trainings delivered during product cycle</t>
  </si>
  <si>
    <t>Organization does quality checks on trainings</t>
  </si>
  <si>
    <t>Training cost</t>
  </si>
  <si>
    <t>Financial literacy training takes places (Yes, No)</t>
  </si>
  <si>
    <t>Classroom/theoretical training offered by administering party</t>
  </si>
  <si>
    <t>Training engages clients in participatory learning with additional materials</t>
  </si>
  <si>
    <t>Training is offered in a convenient location for clients</t>
  </si>
  <si>
    <t>Regular measurement of farmer yields takes place</t>
  </si>
  <si>
    <t>Formal measurement with strong control group</t>
  </si>
  <si>
    <t>RCT, or other academic quality work, done to verify results</t>
  </si>
  <si>
    <t>Measurement of change to profit / income or poverty reduction takes place</t>
  </si>
  <si>
    <t>Using methodical process over time to measure change</t>
  </si>
  <si>
    <t>What type of poverty measurement metric is used</t>
  </si>
  <si>
    <t>If applicable, what is the quantified impact figure of that metric?</t>
  </si>
  <si>
    <t>Life/Funeral insurance</t>
  </si>
  <si>
    <t>Field Definition</t>
  </si>
  <si>
    <t>The number of clients who have accessed any of the financial institution's services; i.e., loan, deposit, insurance account or other relationship in the last 12 month period, or at last available year-end.</t>
  </si>
  <si>
    <t>Total number of clients accessing this product in last 12 months, or at last available year-end.</t>
  </si>
  <si>
    <t>-</t>
  </si>
  <si>
    <t>Annualized figure showing total amount lent or disbursed over a 12 month period, or at last available year-end. This includes current, delinquent, and renegotiated loans over that period of time, but not loans that have been written off.</t>
  </si>
  <si>
    <t>Type of organisation as registered with local authority.</t>
  </si>
  <si>
    <t>FSP makes use of structured, semi-structured or unstructured data not necessarily related to past financial services usage to inform decision-making.</t>
  </si>
  <si>
    <t>A product that has been designed specifically to respond to female clients' needs and/or preferences.</t>
  </si>
  <si>
    <t>FSP makes use of mobile or digital communications channels and technologies to enhance customer relationship management and client communications.</t>
  </si>
  <si>
    <t>Clients are able to register for financial service via mobile or digital channels.</t>
  </si>
  <si>
    <t>Loan or product has been designed to respond to specific clients' needs, and may include longer loan tenor, flexible repayment schedule, baloon or bullet repayments, and a grace period.</t>
  </si>
  <si>
    <t>Credit product does not have a fixed repayment schedule. Borrowers can pay as little or as much as they want at any time, as long as they  complete  repayment by  the  final  deadline.</t>
  </si>
  <si>
    <t>Credit product term is aligned with the length of the growing season (crops), fattening season (livestock) or milk production cycle.</t>
  </si>
  <si>
    <t>Repayment of the credit product does not start immediately after disbursement.</t>
  </si>
  <si>
    <t>An annual percentage rate (APR). The annual rate charged for borrowing, expressed as a percentage that represents the actual yearly cost of funds over the term of a loan, including all associated fees and interest rate.</t>
  </si>
  <si>
    <t>Average number of days between client's application and disbursement of financial product</t>
  </si>
  <si>
    <t>FSP communicates clear, sufficient, and timely information about APR or other pricing in a manner and language clients can understand so that clients can make informed decisions.</t>
  </si>
  <si>
    <t>Please see Glossary for definitions.</t>
  </si>
  <si>
    <t>Total amount of insurance (total coverage, not just premiums) issued under the primary insurance product in the last 12 months.</t>
  </si>
  <si>
    <t>Total amount paid out to clients in claims in the last 12 months, for the primary insurance product.</t>
  </si>
  <si>
    <t>The average specified amount of payment required periodically by an insurer to provide coverage under a given insurance plan, corresponding to the primary insurance product, in the last 12 months. This can be expressed as an amount (in chosen currency), or as a percentage of the total value of the loan.</t>
  </si>
  <si>
    <t>Total deposits divided by total number of customers of this product, in the last 12 months.</t>
  </si>
  <si>
    <t>Total transaction value divided by number of transactions in the last 12 months.</t>
  </si>
  <si>
    <t>Total value of all transactions using the product in the last 12 months.</t>
  </si>
  <si>
    <t>Primary purpose for which the farmer uses the transactional product.</t>
  </si>
  <si>
    <t xml:space="preserve">The percentage of payments falling due that have actually been collected in the past 12 months. The numerator is actual cash collections of principal and the denominator is the principal amount that was due to be paid. </t>
  </si>
  <si>
    <t>FSP is involved in ensuring that clients have access to the inputs, assets, and/or services they need to for their farming activity. Involvment can be direct or via partner organisation.</t>
  </si>
  <si>
    <t>FSP is involved in ensuring that clients have access to the inputs, assets, and/or services when they need them. Involvement can be direct or via partner organisation.</t>
  </si>
  <si>
    <t>FSP is involved in the delivery of inputs, assets and/or services where clients are. Involvement can be direct or via partner organisation.</t>
  </si>
  <si>
    <t>FSP is involved in monitoring the quality of the inputs, assets and/or services being provided to clients. Involvement can be direct or via partner organisation.</t>
  </si>
  <si>
    <t>Linkages between FSP's clients and providers of post-harvest services are made on an ad hoc basis.</t>
  </si>
  <si>
    <t>FSP is involved in providing post-harvest support services to clients of this product. Involvement can be direct or via partner organisation.</t>
  </si>
  <si>
    <t>Linkages between FSP's clients and local buyers or producers are made on an ad hoc basis.</t>
  </si>
  <si>
    <t>FSP is involved in providing its clients with a formalized link to the market. This can include: buying the product directly from the client, sourcing buyers for clients, and facilitating off-taking agreements between its clients and buyers. Involvement can be direct or via partner organisation.</t>
  </si>
  <si>
    <t xml:space="preserve">FSP has an agreement in place whereby clients of this product are guaranteed a buyer for their farming outputs. </t>
  </si>
  <si>
    <t>FSP makes agricultural training available to its clients. This can include direct delivery of training, or facilitating the delivery of training via a partnership or coordination with existing agricultural training providers, such as government extension workers.</t>
  </si>
  <si>
    <t>Agricultural training follows a formal curriculum.</t>
  </si>
  <si>
    <t>Agricultural training is delivered on a regular basis or according to a defined schedule, over the course of the product's term.</t>
  </si>
  <si>
    <t>FSP follows a process for assuring the quality of the agricultural training provided to its clients. This may also include monitoring the impact of trainings.</t>
  </si>
  <si>
    <t>Cost per client of all trainings provided.</t>
  </si>
  <si>
    <t>Training that aims to develop the skills and knowledge an individual needs in order to make informed and effective financial decisions.</t>
  </si>
  <si>
    <t>Training is conducted in a classroom setting, and does not include practical or participatory components.</t>
  </si>
  <si>
    <t>Training includes practical or participatory components.</t>
  </si>
  <si>
    <t xml:space="preserve">Organization ensures that the training is delivered either in the field, or in a conveniently located venue that is easy for clients to access. </t>
  </si>
  <si>
    <t>Organization implements a process or mechanism for monitoring the yields of its farmers in a systematic way, and at regular intervals.</t>
  </si>
  <si>
    <t>Organization is comparing the outcomes of this financial product on farmer yields against a counterfactual that shows what would have happened to farmers not accessing the product. This allows the organization to attribute observed changes in outcomes to the product, by following experimental and quasi-experimental evaluation designs.</t>
  </si>
  <si>
    <t xml:space="preserve">A Randomized Control Trial, or any other methodologically rigorous impact evaluation has been conducted to verify impact results. Academic quality refers to research that is conducted according to elevated professional standards, and has been published in an Academic or Scholarly Journal.
</t>
  </si>
  <si>
    <t>Organization has defined precise, measurable indicators to track farmers' change in income / profit or poverty level, and information for each indicator is collected at set intervals, using methods that conform to good research practices.</t>
  </si>
  <si>
    <t>Baseline information on key indicators is collected, and is updated regularly, at pre-determined intervals. Methods used confirm to good research practices.</t>
  </si>
  <si>
    <t>FSP Name</t>
  </si>
  <si>
    <t>Category</t>
  </si>
  <si>
    <t>Product Overview &amp; Scale</t>
  </si>
  <si>
    <t>POS.5.5</t>
  </si>
  <si>
    <t>POS.6.2</t>
  </si>
  <si>
    <t>POS.6.4</t>
  </si>
  <si>
    <t>Financial Structure &amp; Pricing</t>
  </si>
  <si>
    <t>FPS.1.6</t>
  </si>
  <si>
    <t>FPS.3.3</t>
  </si>
  <si>
    <t>FPS.4.4</t>
  </si>
  <si>
    <t>Value Chain Support</t>
  </si>
  <si>
    <t>VCS.1.6</t>
  </si>
  <si>
    <t>Measuring Impact</t>
  </si>
  <si>
    <t>IMP.1.4</t>
  </si>
  <si>
    <t>Definition</t>
  </si>
  <si>
    <t>Agro dealer</t>
  </si>
  <si>
    <t>Agricultural input supply retail business; dealer in agricultural products.</t>
  </si>
  <si>
    <t>Agro-processor</t>
  </si>
  <si>
    <t>A business that transforms raw products originating from agriculture, forestry and fisheries.</t>
  </si>
  <si>
    <t>A financial institution licensed to receive deposits and make loans</t>
  </si>
  <si>
    <t>A farm, business, or other organization which is owned and run jointly by its members, who share the profits or benefits.</t>
  </si>
  <si>
    <t>An organization, either private or public, that donates funds in accordance with its charitable objectives.</t>
  </si>
  <si>
    <t>Exporter</t>
  </si>
  <si>
    <t>A business that sends goods or services to another country for sale.</t>
  </si>
  <si>
    <t>Extension provider</t>
  </si>
  <si>
    <t>An organisation that delivers information inputs to farmers.</t>
  </si>
  <si>
    <t>Farmer organisation</t>
  </si>
  <si>
    <t>A group of farmers that have a defined membership, purpose for assembling and organizational structure, established to support members in pursuing their individual and collective interests.</t>
  </si>
  <si>
    <t>FinTech</t>
  </si>
  <si>
    <t>A company that provides computer programs and other technology to support or enable banking and financial services.</t>
  </si>
  <si>
    <t>FSP</t>
  </si>
  <si>
    <t>An organisation that provides financial products and services to its clients.</t>
  </si>
  <si>
    <t>The group of people with the authority to govern a country or state.</t>
  </si>
  <si>
    <t>A financial institution whose financial activities and services take place beyond the scope of a country's formalized financial institutions and lie outside financial sector regulations</t>
  </si>
  <si>
    <t>A supply of capital belonging to numerous investors used to collectively purchase securities while each investor retains ownership and control of his/her own shares</t>
  </si>
  <si>
    <t>Microfinance Institution</t>
  </si>
  <si>
    <t xml:space="preserve">An organization that offers financial services to low income populations. Almost all give loans to their members, and many offer insurance, deposit and other services. </t>
  </si>
  <si>
    <t>A non-profit organization that operates independently of any government, typically one whose purpose is to address a social or political issue.</t>
  </si>
  <si>
    <t>Private</t>
  </si>
  <si>
    <t>A company whose shares may not be offered to the public for sale and which operates under legal requirements less strict than those for a public company.</t>
  </si>
  <si>
    <t>Retailer</t>
  </si>
  <si>
    <t>A person or business that sells goods to the public in relatively small quantities for use or consumption rather than for resale</t>
  </si>
  <si>
    <t xml:space="preserve">Impact driven smallholder agricultural lenders that are primarily driven by social and environmental intent to support smallholder farmers, likely with lower than risk adjusted net market returns. </t>
  </si>
  <si>
    <t>A financing facility that covers the payment or performance of the provider's debt or obligation in the event of a default by the provider.</t>
  </si>
  <si>
    <t>A monetary asset purchased with the idea that the asset will provide income in the future or will be sold at a higher price for a profit.</t>
  </si>
  <si>
    <t>Finance provided for the purpose of onlending to the provider's clients</t>
  </si>
  <si>
    <t>The provision of advice, assistance, and training pertaining to the provider's operations.</t>
  </si>
  <si>
    <t>Noncommercial smallholders are generally considered subsistence farmers. Agricultural production is concentrated in staple crops, could include small livestock. They not connected to a structured value chain of any kind.</t>
  </si>
  <si>
    <t>Commercial smallholders in loose value chains tend to be somewhat less poor than the noncommercial smallholder segment. Their crop mix usually focuses on staple crops and could also include some higher-value crops. Commercial smallholders in loose value chains generate some surplus to sell, usually in informal local or regional markets.</t>
  </si>
  <si>
    <t xml:space="preserve">Commercial smallholders in tight value chains take a more business-like approach to farming. A sizeable portion of agricultural income may be derived from higher-value specialty crops, but likely to grow some staple crops as well. Manage at least two hectares of land and have access to buyer-provided bundles of improved seeds, inputs, agricultural and weather information, finance, and secure markets and prices. </t>
  </si>
  <si>
    <t xml:space="preserve">Medium farmers: farmers typically managing between 2 and 10 hectares of land </t>
  </si>
  <si>
    <t>Large farmers: farmers typically managing more than 10 hectares of land</t>
  </si>
  <si>
    <t>Cooperative, farmer association or producer group: a type of cooperative that unites agricultural producers for production or other activities needed by the members (such as processing, marketing of output, or supply of the means of production).</t>
  </si>
  <si>
    <t xml:space="preserve">Micro-entrepreneur: small size non-farming business in the agricultural value-chain (e.g. processor) contracting a loan of less than $50K. </t>
  </si>
  <si>
    <t>Farmer making use of small-based plot of land, growing primarily subsistence crops and relying almost exclusively on family labour.</t>
  </si>
  <si>
    <t>Value-Chain Actor (eg SME, agri business): Formalized, registered businesses that operate along the agricultural value-chain, providing products and/or services to other actors within the value-chain.</t>
  </si>
  <si>
    <t>The amount of stable and continuous income that is available to the borrower.</t>
  </si>
  <si>
    <t>Property or other assets that a borrower offers a lender to secure a loan. If the borrower stops making the promised loan payments, the lender can seize the collateral to recoup its losses.</t>
  </si>
  <si>
    <t>The group is held accountable as a unit for any single member’s delinquent repayment or default.</t>
  </si>
  <si>
    <t>A person or organization that provides a guarantee and is responsible for the repayment of the borrower's debt in the event of a default</t>
  </si>
  <si>
    <t>Loan to cover the purchase of all materials used in primary production of crop (eg: seeds, fertilizers, water, agro-chemicals).</t>
  </si>
  <si>
    <t>Loan to cover the purchase or leasing of agricultural land.</t>
  </si>
  <si>
    <t>Loan to cover the development of agricultural infrastructure (eg: irrigation canals)</t>
  </si>
  <si>
    <t>Loan that gives client access to assets used in pre-harvest activities, such as equipment, machinery and vehicles (eg: tractor)</t>
  </si>
  <si>
    <t>Loan that gives client access to assets used in post-harvest activities, such as equipment, machinery and vehicles (eg: processing equipment)</t>
  </si>
  <si>
    <t>Loan designed to finance the renovation &amp; rehabilitation of tree crops by farmers.</t>
  </si>
  <si>
    <t>Loan to cover the purchase of livestock.</t>
  </si>
  <si>
    <t>Loan to cover the capital of a business which is used in its day-to-day trading operations, calculated as the current assets minus the current liabilities.</t>
  </si>
  <si>
    <t>Loan product designed to finance the gap between the time intermediaries buy from farmers and sell to buyers.</t>
  </si>
  <si>
    <t xml:space="preserve">Insurance against bodily injury or death because of accident. Asset/property insurance: A policy that provides financial reimbursement to the owner or renter of a structure and its contents, in the event of damage or theft. </t>
  </si>
  <si>
    <t>Type of insurance on either a specific asset (eg: automobile) or a property that provides financial reimbursement to the owner or renter of a structure and its contents, in the event of damage or theft.</t>
  </si>
  <si>
    <t xml:space="preserve">Insurance coverage that pays for medical and surgical expenses that are incurred by the insured. </t>
  </si>
  <si>
    <t xml:space="preserve">Insurance that pays out a sum of money either on the death of the insured person or after a set period. </t>
  </si>
  <si>
    <t xml:space="preserve">Insurance that provides a lump sum benefit to the insured if an animal listed in the policy dies from one of the perils specified in the contract. </t>
  </si>
  <si>
    <t xml:space="preserve">Insurance that protects producers against either the loss of their crops due to natural disasters, such as hail, drought, and floods, or the loss of revenue due to declines in the prices of agricultural commodities. </t>
  </si>
  <si>
    <t>Insurance contract that responds to an objective parameter (e.g. measurement of rainfall or temperature) at a defined weather station during an agreed time period. The parameters of the contract are set so as to correlate, as accurately as possible, with the loss of a specific crop type suffered by the policyholder.</t>
  </si>
  <si>
    <t>Savings payments that are required as part of loan terms or as a requirement for membership.</t>
  </si>
  <si>
    <t xml:space="preserve">Client commits to regularly depositing a fixed amount for a specified period to reach a predetermined goal. Early withdrawal is prohibited or penalized. </t>
  </si>
  <si>
    <t>Demand deposit accounts that allow the account holder to transact using checks.</t>
  </si>
  <si>
    <t xml:space="preserve">Demand/sight deposit: Fully liquid accounts in which the saver may deposit and withdraw any amount at any time with no advance commitment. Often, the saver must maintain a minimum required balance.
</t>
  </si>
  <si>
    <t>Informal savings: Savings held outside of a formal financial institution, such as saving at home, savings groups, rotating savings and credit associations (ROSCAs), accumulating credit and savings associations (ASCAs), reciprocal savings and lending with neighbours, money guards, and informal sector deposit collectors.</t>
  </si>
  <si>
    <t>Passbook accounts: Demand deposit accounts that use passbooks rather than checks, ATMs, or point-of service devices for transactions.</t>
  </si>
  <si>
    <t>Savings/regular savings accounts: Demand deposit accounts that use passbooks, magnetic stripe or smart cards, ATMs, point-of-service devices, or some combination of these for transactions. They do not allow account holders to use checks and may limit number of withdrawals.</t>
  </si>
  <si>
    <t xml:space="preserve">Time/Certificate/fixed deposit: A savings product in which a client makes a single deposit that cannot be withdrawn for a specified period. At the appointed time, the client withdraws the entire amount with interest. </t>
  </si>
  <si>
    <t>All materials used in primary production of crop (for example: seeds, fertilizers, water, agro-chemicals)</t>
  </si>
  <si>
    <t>Equipment or other assets used in primary production of crop (for example: tractors, processing machinery, land)</t>
  </si>
  <si>
    <t>Information or other services used in primary production of crop, such as extension services, weather forecasts or market price information.</t>
  </si>
  <si>
    <t>Client self-reports information on farm yield, without in-person validation or review by an external party.</t>
  </si>
  <si>
    <t>Client's farm yield data is measured in-person by an external party.</t>
  </si>
  <si>
    <t>POS.1.1</t>
  </si>
  <si>
    <t>POS.1.2</t>
  </si>
  <si>
    <t>POS.1.3</t>
  </si>
  <si>
    <t>POS.2.1</t>
  </si>
  <si>
    <t>POS.3.1</t>
  </si>
  <si>
    <t>POS.3.2</t>
  </si>
  <si>
    <t>POS.3.3</t>
  </si>
  <si>
    <t>POS.3.4</t>
  </si>
  <si>
    <t>POS.4.1</t>
  </si>
  <si>
    <t>POS.4.2</t>
  </si>
  <si>
    <t>POS.5.1</t>
  </si>
  <si>
    <t>POS.5.1.1</t>
  </si>
  <si>
    <t>POS.6.1</t>
  </si>
  <si>
    <t>POS.6.5</t>
  </si>
  <si>
    <t>POS.6.5.1</t>
  </si>
  <si>
    <t>POS.7.1</t>
  </si>
  <si>
    <t>POS.7.2</t>
  </si>
  <si>
    <t>POS.7.3</t>
  </si>
  <si>
    <t>POS.7.4</t>
  </si>
  <si>
    <t>POS.7.5</t>
  </si>
  <si>
    <t>POS.8.6</t>
  </si>
  <si>
    <t>POS.8.7</t>
  </si>
  <si>
    <t>FSP.1.1</t>
  </si>
  <si>
    <t>FPS.1.1.1</t>
  </si>
  <si>
    <t>FSP.1.2</t>
  </si>
  <si>
    <t>FPS.1.2.1</t>
  </si>
  <si>
    <t>FPS.1.3</t>
  </si>
  <si>
    <t>FPS.1.3.1</t>
  </si>
  <si>
    <t>FPS.1.4</t>
  </si>
  <si>
    <t>FPS.1.4.1</t>
  </si>
  <si>
    <t>FPS.1.5</t>
  </si>
  <si>
    <t>FPS.2.5</t>
  </si>
  <si>
    <t>FPS.2.6</t>
  </si>
  <si>
    <t>FPS.2.7</t>
  </si>
  <si>
    <t>FPS.2.8</t>
  </si>
  <si>
    <t>FPS.2.8.1</t>
  </si>
  <si>
    <t>FPS.3.2</t>
  </si>
  <si>
    <t>FPS.3.4</t>
  </si>
  <si>
    <t>FPS.3.5</t>
  </si>
  <si>
    <t>FPS.3.6</t>
  </si>
  <si>
    <t>FPS.4.5</t>
  </si>
  <si>
    <t>FPS.5.1</t>
  </si>
  <si>
    <t>FPS.5.2</t>
  </si>
  <si>
    <t>FPS.5.3</t>
  </si>
  <si>
    <t>FPS.8.2</t>
  </si>
  <si>
    <t>VCS.1.1</t>
  </si>
  <si>
    <t>VCS.1.1.1</t>
  </si>
  <si>
    <t>VCS.1.2</t>
  </si>
  <si>
    <t>VCS.1.2.1</t>
  </si>
  <si>
    <t>VCS.1.3</t>
  </si>
  <si>
    <t>VCS.1.3.1</t>
  </si>
  <si>
    <t>VCS.1.4</t>
  </si>
  <si>
    <t>VCS.1.4.1</t>
  </si>
  <si>
    <t>VCS.2.1</t>
  </si>
  <si>
    <t>VCS.2.1.1</t>
  </si>
  <si>
    <t>VCS.2.2</t>
  </si>
  <si>
    <t>VCS.2.2.1</t>
  </si>
  <si>
    <t>VCS.2.3</t>
  </si>
  <si>
    <t>VCS.2.3.1</t>
  </si>
  <si>
    <t>VCS.3.1</t>
  </si>
  <si>
    <t>VCS.3.1.1</t>
  </si>
  <si>
    <t>VCS.3.2</t>
  </si>
  <si>
    <t>VCS.3.2.1</t>
  </si>
  <si>
    <t>VCS.3.3</t>
  </si>
  <si>
    <t>VCS.3.3.1</t>
  </si>
  <si>
    <t>VCS.3.4</t>
  </si>
  <si>
    <t>VCS.3.4.1</t>
  </si>
  <si>
    <t>TRA.1.1</t>
  </si>
  <si>
    <t>TRA.1.1.1</t>
  </si>
  <si>
    <t>TRA.1.2</t>
  </si>
  <si>
    <t>TRA.1.2.1</t>
  </si>
  <si>
    <t>TRA.1.3</t>
  </si>
  <si>
    <t>TRA.1.3.1</t>
  </si>
  <si>
    <t>TRA.1.4</t>
  </si>
  <si>
    <t>TRA.1.4.1</t>
  </si>
  <si>
    <t>TRA.1.6</t>
  </si>
  <si>
    <t>TRA.1.5</t>
  </si>
  <si>
    <t>TRA.2.1</t>
  </si>
  <si>
    <t>TRA.2.1.1</t>
  </si>
  <si>
    <t>TRA.2.2</t>
  </si>
  <si>
    <t>TRA.2.2.1</t>
  </si>
  <si>
    <t>TRA.2.3</t>
  </si>
  <si>
    <t>IMP.1.1</t>
  </si>
  <si>
    <t>IMP.1.1.1</t>
  </si>
  <si>
    <t>IMP.1.2</t>
  </si>
  <si>
    <t>IMP.1.2.1</t>
  </si>
  <si>
    <t>IMP.1.3</t>
  </si>
  <si>
    <t>IMP.1.3.1</t>
  </si>
  <si>
    <t>IMP.3.1</t>
  </si>
  <si>
    <t>IMP.3.1.1</t>
  </si>
  <si>
    <t>IMP.3.2</t>
  </si>
  <si>
    <t>IMP.3.2.1</t>
  </si>
  <si>
    <t>IMP.3.5</t>
  </si>
  <si>
    <t>IMP.3.6</t>
  </si>
  <si>
    <t>Field Name</t>
  </si>
  <si>
    <t>Non- commercial smallholder farmer</t>
  </si>
  <si>
    <t>Cash flow</t>
  </si>
  <si>
    <t>Accident insurance</t>
  </si>
  <si>
    <t>Self- reported</t>
  </si>
  <si>
    <t>Compulsory/ mandatory savings</t>
  </si>
  <si>
    <t>Access inputs</t>
  </si>
  <si>
    <t>Training</t>
  </si>
  <si>
    <t>TRA.2.3.1</t>
  </si>
  <si>
    <t>select</t>
  </si>
  <si>
    <t>Weather-index based insurance</t>
  </si>
  <si>
    <t>In-field collection</t>
  </si>
  <si>
    <t>Yes/ No/ NA</t>
  </si>
  <si>
    <t>Yes/ No</t>
  </si>
  <si>
    <t>Fully/ Partially/ No</t>
  </si>
  <si>
    <t>Fullu/ Partially/ No</t>
  </si>
  <si>
    <t>Group/ Individual/ Both</t>
  </si>
  <si>
    <t>Field ID</t>
  </si>
  <si>
    <t>Field Value</t>
  </si>
  <si>
    <t xml:space="preserve">Première Agence de Microfinance      </t>
  </si>
  <si>
    <t>Bonzali Rural Bank</t>
  </si>
  <si>
    <t>It allows smallholder farmers to access funds while waiting to get better price for their produce</t>
  </si>
  <si>
    <t>Loan offered as in-kind product in most cases. Client selects inputs, which OI sources through network of input suppliers. Input supplier delivers product.</t>
  </si>
  <si>
    <t>Loan offered as in-kind product. OI pays input supplier and supplier delivers inputs to farmer.</t>
  </si>
  <si>
    <t>Loan offered as asset. Client identifies asset and supplier.</t>
  </si>
  <si>
    <t>Input supply depends on govt. disbursement and occassionally, inputs supplied do not match farmer demand.</t>
  </si>
  <si>
    <t>Quality is checked by LMPC, in case of own inputs, or by in-house agricultural technicians when using 3rd party suppliers.</t>
  </si>
  <si>
    <t>Quality not guaranteed by KESACCO or suppliers.</t>
  </si>
  <si>
    <t>Financing available for storage</t>
  </si>
  <si>
    <t>Cocoa value chain tightly controlled &amp; farmers have guaranteed buyers through government regulated programs.</t>
  </si>
  <si>
    <t>In 14 pilot branches, OCSSCO linking malt-barley and black cumin producers to processors and markets.</t>
  </si>
  <si>
    <t>At least 5% only</t>
  </si>
  <si>
    <t>Some training provided by government extension workers or input suppliers.</t>
  </si>
  <si>
    <t>Training provided by input supplier through MOU agreed with OI. Some clients receive training from government extension officers as well.</t>
  </si>
  <si>
    <t>Dairy societies deliver trainings on caring for cattle to members.</t>
  </si>
  <si>
    <t>Training provided by Swisscontact for microleasing clients on proper use of asset.</t>
  </si>
  <si>
    <t>Trainings delivered corresponding to timing of activity.</t>
  </si>
  <si>
    <t>Delivered once per month.</t>
  </si>
  <si>
    <t>Trainings delivered once every 1-2 months.</t>
  </si>
  <si>
    <t>Trainings delivered on average, once per quarter.</t>
  </si>
  <si>
    <t>Impact of trainings is monitored.</t>
  </si>
  <si>
    <t>Trainings combine theory and practice.</t>
  </si>
  <si>
    <t>Delivered both in classroom and on-farm.</t>
  </si>
  <si>
    <t>Verbal trainings are delivered at dairy society premises.</t>
  </si>
  <si>
    <t>Socio-economic surveys carried out at start of loan cycle.</t>
  </si>
  <si>
    <t>Socio-economic surveys carried out at start of loan cycle</t>
  </si>
  <si>
    <t>Livelihood measures collected at the start of every loan cycle</t>
  </si>
  <si>
    <t>Poverty scorecard used.</t>
  </si>
  <si>
    <t>Collected at every new loan cycle and analyzed quarterly and anually</t>
  </si>
  <si>
    <t>Collected at every new loan cycle and analyzed annually.</t>
  </si>
  <si>
    <t>Anually</t>
  </si>
  <si>
    <t>Psychometric data</t>
  </si>
  <si>
    <t>Mobile usage data, Mobile application data</t>
  </si>
  <si>
    <t>Value- chain data, Psychometric data</t>
  </si>
  <si>
    <t>Mobile usage data, Value- chain data</t>
  </si>
  <si>
    <t>Psychometric data, Value- chain data</t>
  </si>
  <si>
    <t>If Yes, select all that apply</t>
  </si>
  <si>
    <t>Loan or product structure is flexible? If Yes, describe</t>
  </si>
  <si>
    <t>Repayment structure is flexible? If Yes, describe</t>
  </si>
  <si>
    <t>Loan or product term covers growing season? If Yes, describe</t>
  </si>
  <si>
    <t>Grace period offered? If Yes, describe</t>
  </si>
  <si>
    <t>Is APR or other transparent pricing communicated to clients? If Yes, describe</t>
  </si>
  <si>
    <t>Inputs, assets, services are readily available? If Yes, describe</t>
  </si>
  <si>
    <t>Inputs, assets, services are available at time demanded by client? If Yes, describe</t>
  </si>
  <si>
    <t>Inputs, assets, services available within reasonable distance of client? If Yes, describe</t>
  </si>
  <si>
    <t>Inputs, assets, services are of good quality? If Yes, describe</t>
  </si>
  <si>
    <t>Informal management services provided? If Yes, describe</t>
  </si>
  <si>
    <t>Formal programs in place for post-harvest management? If Yes, describe</t>
  </si>
  <si>
    <t>Do over 50% of clients use service/ program? If Yes, describe</t>
  </si>
  <si>
    <t>Informal linkages exist between clients and buyers/producers? If Yes, describe</t>
  </si>
  <si>
    <t>Formal linkages exist between clients and buyers/producers? If Yes, describe</t>
  </si>
  <si>
    <t>Guaranteed market opportunities exist for clients? If Yes, describe</t>
  </si>
  <si>
    <t>If Yes to above, do over 50% of clients use the service/ program</t>
  </si>
  <si>
    <t>Do over 50% of clients use the service/ program? If Yes, describe</t>
  </si>
  <si>
    <t>Agricultural training available to clients ? If Yes, describe</t>
  </si>
  <si>
    <t>Agricultural training available to clients using formal curriculum? If Yes, describe</t>
  </si>
  <si>
    <t>Multiple agricultural trainings delivered during product cycle? If Yes, describe</t>
  </si>
  <si>
    <t>Organization does quality checks on trainings? If Yes, describe</t>
  </si>
  <si>
    <t>Classroom/theoretical training offered by administering party? If Yes, describe</t>
  </si>
  <si>
    <t>Training engages clients in participatory learning with additional materials? If Yes, describe</t>
  </si>
  <si>
    <t>Training is offered in a convenient location for clients? If Yes, describe</t>
  </si>
  <si>
    <t>Regular measurement of farmer yields takes place? If Yes, describe</t>
  </si>
  <si>
    <t>Formal measurement with strong control group? If Yes, describe</t>
  </si>
  <si>
    <t>RCT, or other academic quality work, done to verify results? If Yes, describe</t>
  </si>
  <si>
    <t>Measurement of change to profit / income or poverty reduction takes place? If Yes, describe</t>
  </si>
  <si>
    <t>Using methodical process over time to measure change? If Yes, describe</t>
  </si>
  <si>
    <t>Mission</t>
  </si>
  <si>
    <t>Website</t>
  </si>
  <si>
    <t>Contact name</t>
  </si>
  <si>
    <t>Phone number</t>
  </si>
  <si>
    <t>Email address</t>
  </si>
  <si>
    <t>Première Agence de Microfinance</t>
  </si>
  <si>
    <t>ASHI</t>
  </si>
  <si>
    <t>AMK Microfinance Institution Plc.</t>
  </si>
  <si>
    <t>Agora Microfinance Zambia Limited</t>
  </si>
  <si>
    <t>Alalay Sa Kaunlaran Inc.</t>
  </si>
  <si>
    <t>Bangladesh Rural Advancement Committee</t>
  </si>
  <si>
    <t>Community Economic Ventures Inc.</t>
  </si>
  <si>
    <t>HDFC Bank</t>
  </si>
  <si>
    <t xml:space="preserve">Initiatives for Development Foundation </t>
  </si>
  <si>
    <t>KWFT MFB</t>
  </si>
  <si>
    <t>Lamac Multi-Purpose Co-operative</t>
  </si>
  <si>
    <t>MAXIMA Microfinance Plc.</t>
  </si>
  <si>
    <t>NAFA</t>
  </si>
  <si>
    <t>Oromia Credit &amp; Saving S.C.</t>
  </si>
  <si>
    <t>OAF Kenya</t>
  </si>
  <si>
    <t>OAF Uganda</t>
  </si>
  <si>
    <t>OISL Ghana</t>
  </si>
  <si>
    <t>PAMF / Aga Khan Development Network (AKDN)</t>
  </si>
  <si>
    <t>PF</t>
  </si>
  <si>
    <t>SBI</t>
  </si>
  <si>
    <t>Success4People</t>
  </si>
  <si>
    <t>Uganda Agency for Development Limited (UGAFODE Microfinance Limited)</t>
  </si>
  <si>
    <t>VFC Rwanda</t>
  </si>
  <si>
    <t>WB Finance</t>
  </si>
  <si>
    <t>World Vision</t>
  </si>
  <si>
    <t>Wasasa</t>
  </si>
  <si>
    <t>Provide financial services to rural households in Northern Ghana</t>
  </si>
  <si>
    <t>Our mission is to empower people and communities in situations of poverty, illiteracy, disease and social injustice. Our interventions aim to achieve large scale, positive changes through economic and social programmes that enable men and women to realise their potential.</t>
  </si>
  <si>
    <t>Providing efficient and sustainable microfinance services to improve and enhance the self-reliance of economically active but resource0poor segement of community in oromia region</t>
  </si>
  <si>
    <t>As a sustainable microfinance institution, we follow Jesus Christ in promoting transformation in the lives of poor families and communities with values formation, training and consultancy.</t>
  </si>
  <si>
    <t>To improve the livelihoods, skills and self-confidence of poor families in Cambodia by providing them a wide range of responsible microfinance and complementary socio-economic services.</t>
  </si>
  <si>
    <t>Provide financial services to rural households in Volta Region in Ghana</t>
  </si>
  <si>
    <t>To work in partnership with other organisations and institutions working with poor and vulnerable groups or communities in the area of microcredit, food security and education to eradicate poverty and injustice.</t>
  </si>
  <si>
    <t>Financial Empowerment of the economically underprivileged through Good Quality and Sustainable Financial Services</t>
  </si>
  <si>
    <t>To provide market-driven, wealth-creating financial services that empower smallholder farmers and rural enterprises to create sustainable agribusinesses and improve their livelihoods.</t>
  </si>
  <si>
    <t>To partner with women in their creation of wealth</t>
  </si>
  <si>
    <t>To promote and empower SACCOs in Uganda by offering high quality specialised financial services for their sustainability</t>
  </si>
  <si>
    <t>Our mission is to offer microfinance services to low-income individuals, groups, and small &amp;amp; medium enterprises (SMEs), with an emphasis on lending to poor, rural women in addition to promoting savings.</t>
  </si>
  <si>
    <t>NAFA believes in making every effort in achieving realistic, long-lasting and sustainable results by enabling the farmers to get easy access to adequate and timely finance in a flexible manner. It promises to deliver customized and efficient financing solutions to enable prospective farmers to adopt smart drip and micro irrigation solutions to generate more yields and produce better quality crops with less resources.</t>
  </si>
  <si>
    <t>Aspire to be world class MFI contributing to create an economically empowered and transformed society by 2025</t>
  </si>
  <si>
    <t>We serve smallholder farmers. In everything we do, we place the Farmer First. We measure success in our ability to make more farmers more prosperous. We envision a future in which every farm family has the knowledge and means to achieve big harvests, support healthy families, and cultivate rich soil.</t>
  </si>
  <si>
    <t>To serve micro and small entrepreneurs with loans, deposits and other financial services that enable them to increase their income and help transform their lives while earning appropriate returns for our shareholders.</t>
  </si>
  <si>
    <t>State Bank of India is the pioneer and market leader in Agri financing</t>
  </si>
  <si>
    <t>SFP has a unique mission of providing critical credit and savings opportunities to small and micro enterprises as well as individuals in the informal sector who are not catered for by the formal banking system.</t>
  </si>
  <si>
    <t>To promote economic, social and holistic transformation of our customers through provision of quality microfinance services in a manner that improves on household income.</t>
  </si>
  <si>
    <t>To implement interventions that build capacities of communities in securing food and nutrition in an environmentally sustainable manner</t>
  </si>
  <si>
    <t>We believe in brighter futures for children, empowering families to create incomes and jobs, unlocking economic potential for communities to thrive. VisionFund is a financial empowerment from World Vision.</t>
  </si>
  <si>
    <t>The mission of Wasasa MFI is to provide sustainable financial services to the active poor in order to employ capital for poverty alleviation.</t>
  </si>
  <si>
    <t>Emily Enad</t>
  </si>
  <si>
    <t>Estrella Andres</t>
  </si>
  <si>
    <t>Vong Pheakyny</t>
  </si>
  <si>
    <t>Susan Chibanga</t>
  </si>
  <si>
    <t>Liana De Guzman</t>
  </si>
  <si>
    <t>Samuel Yegorme</t>
  </si>
  <si>
    <t>Md Tarik Khan</t>
  </si>
  <si>
    <t>Humayun Kabir</t>
  </si>
  <si>
    <t>Tadesse Meshesha</t>
  </si>
  <si>
    <t>Marjorie Lesula</t>
  </si>
  <si>
    <t>Norin Hak</t>
  </si>
  <si>
    <t>Godson Ahavor</t>
  </si>
  <si>
    <t>Abdul-Bashiru A. Iddrisu</t>
  </si>
  <si>
    <t>Michael Andrade</t>
  </si>
  <si>
    <t>Karuna Ramesh</t>
  </si>
  <si>
    <t>Faith Ndotu</t>
  </si>
  <si>
    <t>Albert Bundi</t>
  </si>
  <si>
    <t>Isaac Matovu</t>
  </si>
  <si>
    <t>Dolores Torres</t>
  </si>
  <si>
    <t>Sreng Sivechheng</t>
  </si>
  <si>
    <t>Avijit Majumdar</t>
  </si>
  <si>
    <t>Mekonnen Biru</t>
  </si>
  <si>
    <t>Andrew Hicks</t>
  </si>
  <si>
    <t>Joanna Scales</t>
  </si>
  <si>
    <t>Tim Strong</t>
  </si>
  <si>
    <t>Lacina Zerbo</t>
  </si>
  <si>
    <t>Jonathan Hiebert</t>
  </si>
  <si>
    <t>Fusheini Iddrisu</t>
  </si>
  <si>
    <t>J. K Sinha</t>
  </si>
  <si>
    <t>Ebenezer Egyir Tetteh</t>
  </si>
  <si>
    <t>Shafi Nambobi</t>
  </si>
  <si>
    <t>Zakaria abdul-rashid</t>
  </si>
  <si>
    <t>Fiona Luyiga</t>
  </si>
  <si>
    <t>Chantha Kong</t>
  </si>
  <si>
    <t>Nelly Kpodo</t>
  </si>
  <si>
    <t>Yilma Tarekegne</t>
  </si>
  <si>
    <t>emily_enad@yahoo.com</t>
  </si>
  <si>
    <t>estrellaandres@ashi.org.ph</t>
  </si>
  <si>
    <t>vong.pheakyny@amkcambodia.com</t>
  </si>
  <si>
    <t>susan.chibanga@agoramicrofinance.co.zm</t>
  </si>
  <si>
    <t>corplan.liana.sarmiento@gmail.com</t>
  </si>
  <si>
    <t>syegorme@bonzaliruralbank.com</t>
  </si>
  <si>
    <t>tarik.k@brac.net</t>
  </si>
  <si>
    <t>humayun.ks@brac.net</t>
  </si>
  <si>
    <t>tadesseg@bgmfi.com</t>
  </si>
  <si>
    <t>marjorie_lesula@wvi.org</t>
  </si>
  <si>
    <t>norin@chamroeun.com</t>
  </si>
  <si>
    <t>godsonakgif@gmail.com</t>
  </si>
  <si>
    <t>bashiaba@yahoo.com</t>
  </si>
  <si>
    <t>michael.andrade@hdfcbank.com</t>
  </si>
  <si>
    <t>idff.fo@gmail.com</t>
  </si>
  <si>
    <t>fndotu@juhudikilimo.com</t>
  </si>
  <si>
    <t>abundi@kwftbank.com</t>
  </si>
  <si>
    <t>isaac.matovu@swisscontact.co.ug</t>
  </si>
  <si>
    <t>dolores.torres@cardbankph.com</t>
  </si>
  <si>
    <t>ssivechheng@maxima.com.kh</t>
  </si>
  <si>
    <t>avijit.majumdar@nafa.co.in</t>
  </si>
  <si>
    <t>bir_mek@yahoo.com</t>
  </si>
  <si>
    <t>andrew.hicks@oneacrefund.org</t>
  </si>
  <si>
    <t>joanna.scales@oneacrefund.org</t>
  </si>
  <si>
    <t>tstrong@opportunity.org</t>
  </si>
  <si>
    <t>lacina.zerbo@bf.pamfwa.org</t>
  </si>
  <si>
    <t>jhiebert@proximitydesigns.org</t>
  </si>
  <si>
    <t>ifusheini77@gmail.com</t>
  </si>
  <si>
    <t>cgm.rb@sbi.co.in</t>
  </si>
  <si>
    <t>eegyirtetteh@gmail.com</t>
  </si>
  <si>
    <t>snambobi@ugafode.co.ug</t>
  </si>
  <si>
    <t>urbanetnorthern@gmail.com</t>
  </si>
  <si>
    <t>fluyiga@vfcrwanda.com</t>
  </si>
  <si>
    <t>chantha.kong@wbfinance.com.kh</t>
  </si>
  <si>
    <t>nelly_kpodo@wvi.org</t>
  </si>
  <si>
    <t>fm@wasasamfi.com</t>
  </si>
  <si>
    <t>(+63) 088-858-4153</t>
  </si>
  <si>
    <t>(254) 20 271-2823</t>
  </si>
  <si>
    <t>www.1stvalleybank.com.ph</t>
  </si>
  <si>
    <t>www.ashi.org.ph</t>
  </si>
  <si>
    <t>www.amkcambodia.com</t>
  </si>
  <si>
    <t>www.amz.co.zm</t>
  </si>
  <si>
    <t>www.aski.com.ph</t>
  </si>
  <si>
    <t>www.bonzaliruralbank.com</t>
  </si>
  <si>
    <t>www.brac.net</t>
  </si>
  <si>
    <t>www.bracinternational.nl/en/where-we-work/tanzania</t>
  </si>
  <si>
    <t>www.bgmfi.com</t>
  </si>
  <si>
    <t>www.cevi.org.ph</t>
  </si>
  <si>
    <t>www.chamroeun.com</t>
  </si>
  <si>
    <t>www.grameenghana.org</t>
  </si>
  <si>
    <t>www.hdfcbank.com</t>
  </si>
  <si>
    <t>www.idf-finance.in</t>
  </si>
  <si>
    <t>www.juhudikilimo.com</t>
  </si>
  <si>
    <t>www.kwftbank.com</t>
  </si>
  <si>
    <t>www.lendwithcare.org/info/how-it-works/microfinance-institutions/lamac</t>
  </si>
  <si>
    <t>www.maxima.com.kh</t>
  </si>
  <si>
    <t>www.nafa.co.in</t>
  </si>
  <si>
    <t>www.oromiamfi.com</t>
  </si>
  <si>
    <t>www.oneacrefund.org/what-we-do/countries-we-serve/kenya</t>
  </si>
  <si>
    <t>www.oneacrefund.org/what-we-do/countries-we-serve/uganda</t>
  </si>
  <si>
    <t>www.opportunityghana.com</t>
  </si>
  <si>
    <t>www.proximitydesigns.org</t>
  </si>
  <si>
    <t>www.sendfingo.yolasite.com</t>
  </si>
  <si>
    <t>www.sbi.co.in</t>
  </si>
  <si>
    <t>www.success4people.com</t>
  </si>
  <si>
    <t>www.ugafode.co.ug</t>
  </si>
  <si>
    <t>www.urbanetgh.org</t>
  </si>
  <si>
    <t>www.visionfundrwanda.org</t>
  </si>
  <si>
    <t>www.visionfundcambodia.org</t>
  </si>
  <si>
    <t>www.visionfundghana.org</t>
  </si>
  <si>
    <t>www.wasasamfi.com</t>
  </si>
  <si>
    <t>To be one 1st Valley Bank
To be the preffered banking institution in providing innovative and custmer- centered services
Offer excellent banking services that promote development in the areas that we operate in and instill loyalty from our customers
Ensure the delivery of high returns for our stakeholders and the well-being of our employees</t>
  </si>
  <si>
    <t>AMK’s mission is to help large numbers of poor people to improve their livelihood options through the delivery of appropriate and viable microfinance services</t>
  </si>
  <si>
    <t>To contribute to the economic well-being of the poor through effective provision of appropriate financial services</t>
  </si>
  <si>
    <t>ASKI was established in 1987 with the goal of alleviating poverty and promote socioeconomic development in Nueva Ecija. Together with its socio-economic agenda, ASKI also focuses on promoting spiritual transformation and bring about fullness of life by harnessing the resources of development organizations for the benefit of those living in poverty.</t>
  </si>
  <si>
    <t>BRAC works with people whose lives are dominated by extreme poverty, illiteracy, disease and handicaps. 
With multifaceted development interventions, BRAC strives to bring about change in the quality of life of poor people in Bangladesh.</t>
  </si>
  <si>
    <t>HDFC Bank’s mission is to be a World Class Indian Bank. The objective is to build sound customer franchises across distinct businesses so as to be the preferred provider of banking services for target retail and wholesale customer segments, and to achieve healthy growth in profitability, consistent with the bank’s risk appetite. 
The bank is committed to maintain the highest level of ethical standards, professional integrity, corporate governance and regulatory compliance. 
HDFC Bank’s business philosophy is based on five core values: Operational Excellence, Customer Focus, Product Leadership, People and Sustainability.</t>
  </si>
  <si>
    <t>LMPC's mission is to respond holistically to the needs of vulnerable sectors of society through socio-economic programmes. 
Members of the cooperative are not only entitled to access capital, they are provided extensive financial and non-financial training and supported in market linkages.
Committed to its origins, LMPC's target members are farmers and within this group, the Cooperative particularly targets women, youth and people with disabilities.</t>
  </si>
  <si>
    <t>www.akdn.org/akam</t>
  </si>
  <si>
    <t>Through microfinance, applying the Grameen approach to credit delivery, we commit and dedicate ourselves to: 
1. Build a sustainable microfinance Grameen Institution
2. Create an environment that enhances empowerment of women and their families 
3. Deliver excellent quality and professional service in team spirit
4. Integrate value formation living out the ASHI core values of discipline, patience, industry, courage and unity
5. Share among MFIs and anti-poverty focused institutions expertise grounded on experience</t>
  </si>
  <si>
    <t>PAMF's primary objectives are to reduce poverty, diminish the vulnerability of poor populations and alleviate economic and social exclusion. It aims to help people become self-reliant and eventually gain the skills needed to graduate into the mainstream financial markets. PAMF's underlying principles are:
1.  Long term sustainability; defined as full coverage of costs through revenues and the generation of a modest surplus to finance expansion
2. Broad outreach with national coverage and supply of services to a range of economic sectors
3. Maximum impact on the economic livelihoods of the target clientele</t>
  </si>
  <si>
    <t>Partnering communities to create opportunities for: 
1. Inclusive financial Sector development
2. Development of credit unions
3. Micro finance for women groups 
4. Agricultural production and inventory credit scheme for farmers</t>
  </si>
  <si>
    <t>VisionFund Ghana (VFG) Money Lending Limited was incorporated in January 2013 and it took over the operations of Association of Progressive Entrepreneurs in Development (APED) on the 1st of November 2013. VisionFund Ghana is presently owned by VisionFund International (90%) and APED (10%).VFG shares the same vision with World Vision that is “Our vision for every child life in all its fullness, our prayer for every heart the will to make it so”. The Institution contributes towards the achievement of the vision through its mission which is to:
1. Improve the lives of children
2. Empower women and their families with small loans and other financial services
3. Unlock the potential for communities to flourish</t>
  </si>
  <si>
    <t>(+63) 02-913-2452</t>
  </si>
  <si>
    <t>(+855) 23- 221- 650</t>
  </si>
  <si>
    <t>(+260) 211- 847- 838</t>
  </si>
  <si>
    <t>(+63) 044- 463-1246</t>
  </si>
  <si>
    <t>(+233) 501388300</t>
  </si>
  <si>
    <t>(+880) 2 8824180</t>
  </si>
  <si>
    <t>(+255) 22- 264- 7280</t>
  </si>
  <si>
    <t>(+251) 165-4156</t>
  </si>
  <si>
    <t>(+638) 5010170</t>
  </si>
  <si>
    <t>(+855)  99- 347777</t>
  </si>
  <si>
    <t>(+233) 244826788</t>
  </si>
  <si>
    <t>(+233) 7125834</t>
  </si>
  <si>
    <t>(+91) 75739 19585</t>
  </si>
  <si>
    <t>(+91) 8026657714</t>
  </si>
  <si>
    <t>(+254) 723- 540- 305</t>
  </si>
  <si>
    <t>(+855) 011- 988 -789
(+855) 012- 424- 277</t>
  </si>
  <si>
    <t>(+91) 022 6170 7600</t>
  </si>
  <si>
    <t>(+251) 11- 5159676</t>
  </si>
  <si>
    <t>(+254) 741- 852- 444</t>
  </si>
  <si>
    <t>(+256) 788- 436- 862</t>
  </si>
  <si>
    <t>(+233) 302- 610- 000</t>
  </si>
  <si>
    <t>(+95) 1555221</t>
  </si>
  <si>
    <t>(+226) 5036200</t>
  </si>
  <si>
    <t>(+233) 207198831</t>
  </si>
  <si>
    <t>(+91) 022-22020272</t>
  </si>
  <si>
    <t>(+233) 501454584</t>
  </si>
  <si>
    <t>(+256) 414257181</t>
  </si>
  <si>
    <t>(+233) 244407627</t>
  </si>
  <si>
    <t>(+250) 788306270</t>
  </si>
  <si>
    <t>(+855) 23 216 052</t>
  </si>
  <si>
    <t>(+233) 302 502 064</t>
  </si>
  <si>
    <t>(+251) 11 123 41 83</t>
  </si>
  <si>
    <t>Other name</t>
  </si>
  <si>
    <t>Additional organization information</t>
  </si>
  <si>
    <t xml:space="preserve">Smallholder finance products </t>
  </si>
  <si>
    <r>
      <t xml:space="preserve">Proximity Finance (PF) aims to be the leading provider of financial services to the rural sector in Myanmar, offering innovative and customer-friendly products and services that will boost </t>
    </r>
    <r>
      <rPr>
        <sz val="11"/>
        <rFont val="Calibri"/>
        <family val="2"/>
        <scheme val="minor"/>
      </rPr>
      <t>customers'</t>
    </r>
    <r>
      <rPr>
        <sz val="11"/>
        <color theme="1"/>
        <rFont val="Calibri"/>
        <family val="2"/>
        <scheme val="minor"/>
      </rPr>
      <t xml:space="preserve"> incomes and quality of life, while helping develop the country&amp;rsquo;s rural economy.</t>
    </r>
  </si>
  <si>
    <t>Our mission is securing the children's future through economic transformation.</t>
  </si>
  <si>
    <t/>
  </si>
  <si>
    <t>Contractual/programmed savings</t>
  </si>
  <si>
    <t>Current accounts</t>
  </si>
  <si>
    <t>Demand/sight deposit</t>
  </si>
  <si>
    <t>Informal savings</t>
  </si>
  <si>
    <t>Passbook accounts</t>
  </si>
  <si>
    <t>Savings/regular savings accounts</t>
  </si>
  <si>
    <t>Time/Certificate/fixed deposit</t>
  </si>
  <si>
    <t>Collateral</t>
  </si>
  <si>
    <t>Group method</t>
  </si>
  <si>
    <t>Guarantor</t>
  </si>
  <si>
    <t>Access land</t>
  </si>
  <si>
    <t>Finance infrastructure development</t>
  </si>
  <si>
    <t>Asset financing for pre-harvest activities</t>
  </si>
  <si>
    <t>Asset financing for post-harvest activities</t>
  </si>
  <si>
    <t>Rehabilitation of three crops</t>
  </si>
  <si>
    <t xml:space="preserve">Livestock </t>
  </si>
  <si>
    <t>Working capital (beyond trade finance or input loans)</t>
  </si>
  <si>
    <t>Trade finance</t>
  </si>
  <si>
    <t>Commercial smallholder farmer in loose value chains</t>
  </si>
  <si>
    <t>Commercial smallholder farmer in tight value chains</t>
  </si>
  <si>
    <t>Medium farmer</t>
  </si>
  <si>
    <t>Large farmer</t>
  </si>
  <si>
    <t>Cooperative or farmer association</t>
  </si>
  <si>
    <t>Micro-entrepreneur</t>
  </si>
  <si>
    <t>Smallholder farmer, segment unspecified</t>
  </si>
  <si>
    <t>Value chain actor</t>
  </si>
  <si>
    <t>Investment</t>
  </si>
  <si>
    <t>Onlending</t>
  </si>
  <si>
    <t>Technical assistance</t>
  </si>
  <si>
    <t>Own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</si>
</sst>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name val="Calibri"/>
      <family val="2"/>
      <scheme val="minor"/>
    </font>
    <font>
      <i/>
      <sz val="11"/>
      <name val="Calibri"/>
      <family val="2"/>
      <scheme val="minor"/>
    </font>
    <font>
      <sz val="10"/>
      <name val="Arial"/>
    </font>
    <font>
      <u/>
      <sz val="11"/>
      <color theme="10"/>
      <name val="Calibri"/>
      <family val="2"/>
      <scheme val="minor"/>
    </font>
    <font>
      <sz val="10"/>
      <name val="Arial"/>
      <family val="2"/>
    </font>
    <font>
      <u/>
      <sz val="10"/>
      <color rgb="FF0000FF"/>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theme="4"/>
      </bottom>
      <diagonal/>
    </border>
    <border>
      <left/>
      <right style="thin">
        <color indexed="64"/>
      </right>
      <top/>
      <bottom style="thin">
        <color theme="4"/>
      </bottom>
      <diagonal/>
    </border>
    <border>
      <left style="thin">
        <color indexed="64"/>
      </left>
      <right/>
      <top/>
      <bottom style="thin">
        <color theme="4"/>
      </bottom>
      <diagonal/>
    </border>
    <border>
      <left/>
      <right/>
      <top/>
      <bottom style="thin">
        <color theme="8"/>
      </bottom>
      <diagonal/>
    </border>
    <border>
      <left/>
      <right style="thin">
        <color indexed="64"/>
      </right>
      <top/>
      <bottom style="thin">
        <color theme="8"/>
      </bottom>
      <diagonal/>
    </border>
    <border>
      <left style="thin">
        <color indexed="64"/>
      </left>
      <right/>
      <top/>
      <bottom style="thin">
        <color theme="8"/>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8" fillId="0" borderId="0"/>
    <xf numFmtId="0" fontId="19" fillId="0" borderId="0"/>
    <xf numFmtId="0" fontId="1" fillId="0" borderId="0"/>
    <xf numFmtId="0" fontId="28" fillId="0" borderId="0" applyNumberFormat="0" applyFill="0" applyBorder="0" applyAlignment="0" applyProtection="0"/>
  </cellStyleXfs>
  <cellXfs count="107">
    <xf numFmtId="0" fontId="0" fillId="0" borderId="0" xfId="0"/>
    <xf numFmtId="0" fontId="0" fillId="0" borderId="0" xfId="0" applyAlignment="1">
      <alignment horizontal="left" vertical="top"/>
    </xf>
    <xf numFmtId="0" fontId="0" fillId="0" borderId="0" xfId="0" applyAlignment="1">
      <alignment vertical="top" wrapText="1"/>
    </xf>
    <xf numFmtId="0" fontId="19" fillId="0" borderId="0" xfId="45" applyAlignment="1">
      <alignment vertical="top"/>
    </xf>
    <xf numFmtId="0" fontId="19" fillId="0" borderId="0" xfId="45" applyAlignment="1">
      <alignment vertical="top" wrapText="1"/>
    </xf>
    <xf numFmtId="0" fontId="20" fillId="0" borderId="0" xfId="45" applyFont="1" applyAlignment="1">
      <alignment vertical="top" wrapText="1"/>
    </xf>
    <xf numFmtId="0" fontId="19" fillId="33" borderId="0" xfId="45" applyFill="1" applyAlignment="1">
      <alignment vertical="top" wrapText="1"/>
    </xf>
    <xf numFmtId="0" fontId="1" fillId="0" borderId="0" xfId="46" applyAlignment="1">
      <alignment vertical="top"/>
    </xf>
    <xf numFmtId="0" fontId="21" fillId="0" borderId="0" xfId="46" applyFont="1" applyAlignment="1">
      <alignment horizontal="center" vertical="top" wrapText="1"/>
    </xf>
    <xf numFmtId="0" fontId="22" fillId="0" borderId="0" xfId="46" applyFont="1" applyAlignment="1">
      <alignment horizontal="center" vertical="top" wrapText="1"/>
    </xf>
    <xf numFmtId="0" fontId="19" fillId="0" borderId="0" xfId="45" applyNumberFormat="1" applyAlignment="1">
      <alignment vertical="top" wrapText="1"/>
    </xf>
    <xf numFmtId="0" fontId="20" fillId="0" borderId="0" xfId="45" applyFont="1" applyAlignment="1">
      <alignment vertical="top"/>
    </xf>
    <xf numFmtId="0" fontId="19" fillId="0" borderId="0" xfId="45" applyNumberFormat="1" applyFont="1" applyAlignment="1">
      <alignment vertical="top" wrapText="1"/>
    </xf>
    <xf numFmtId="0" fontId="19" fillId="0" borderId="0" xfId="45" applyFont="1" applyAlignment="1">
      <alignment vertical="top" wrapText="1"/>
    </xf>
    <xf numFmtId="0" fontId="0" fillId="0" borderId="0" xfId="0" applyFill="1" applyAlignment="1">
      <alignment horizontal="left" vertical="top"/>
    </xf>
    <xf numFmtId="0" fontId="1" fillId="27" borderId="0" xfId="36" applyBorder="1"/>
    <xf numFmtId="0" fontId="16" fillId="20" borderId="0" xfId="29" applyFont="1" applyBorder="1"/>
    <xf numFmtId="0" fontId="16" fillId="20" borderId="0" xfId="29" applyFont="1" applyBorder="1" applyAlignment="1">
      <alignment vertical="top" wrapText="1"/>
    </xf>
    <xf numFmtId="0" fontId="21" fillId="27" borderId="0" xfId="36" applyFont="1" applyBorder="1" applyAlignment="1">
      <alignment vertical="top" wrapText="1"/>
    </xf>
    <xf numFmtId="0" fontId="16" fillId="20" borderId="0" xfId="29" applyFont="1" applyBorder="1" applyAlignment="1">
      <alignment horizontal="left" vertical="top"/>
    </xf>
    <xf numFmtId="0" fontId="16" fillId="27" borderId="0" xfId="36" applyFont="1" applyBorder="1" applyAlignment="1">
      <alignment horizontal="left" vertical="top"/>
    </xf>
    <xf numFmtId="0" fontId="23" fillId="20" borderId="0" xfId="29" applyFont="1" applyBorder="1" applyAlignment="1">
      <alignment vertical="top" wrapText="1"/>
    </xf>
    <xf numFmtId="0" fontId="23" fillId="27" borderId="0" xfId="36" applyFont="1" applyBorder="1" applyAlignment="1">
      <alignment vertical="top" wrapText="1"/>
    </xf>
    <xf numFmtId="0" fontId="24" fillId="20" borderId="0" xfId="29" applyFont="1" applyBorder="1" applyAlignment="1">
      <alignment horizontal="center" vertical="top"/>
    </xf>
    <xf numFmtId="0" fontId="25" fillId="0" borderId="0" xfId="0" applyFont="1" applyFill="1" applyBorder="1" applyAlignment="1">
      <alignment horizontal="left" vertical="top" wrapText="1"/>
    </xf>
    <xf numFmtId="14" fontId="25" fillId="0" borderId="0" xfId="0" applyNumberFormat="1" applyFont="1" applyFill="1" applyBorder="1" applyAlignment="1">
      <alignment horizontal="left" vertical="top" wrapText="1"/>
    </xf>
    <xf numFmtId="164" fontId="25" fillId="0" borderId="0" xfId="42" applyNumberFormat="1" applyFont="1" applyFill="1" applyBorder="1" applyAlignment="1">
      <alignment horizontal="left" vertical="top" wrapText="1"/>
    </xf>
    <xf numFmtId="9" fontId="25" fillId="0" borderId="0" xfId="43" applyFont="1" applyFill="1" applyBorder="1" applyAlignment="1">
      <alignment horizontal="left" vertical="top" wrapText="1"/>
    </xf>
    <xf numFmtId="11" fontId="25" fillId="0" borderId="0" xfId="0" applyNumberFormat="1" applyFont="1" applyFill="1" applyBorder="1" applyAlignment="1">
      <alignment horizontal="left" vertical="top" wrapText="1"/>
    </xf>
    <xf numFmtId="0" fontId="19" fillId="0" borderId="0" xfId="45" applyFill="1" applyAlignment="1">
      <alignment vertical="top" wrapText="1"/>
    </xf>
    <xf numFmtId="0" fontId="19" fillId="0" borderId="0" xfId="45" applyFont="1" applyAlignment="1">
      <alignment vertical="top"/>
    </xf>
    <xf numFmtId="0" fontId="24" fillId="27" borderId="0" xfId="36" applyFont="1" applyFill="1" applyBorder="1" applyAlignment="1">
      <alignment horizontal="left" vertical="top" wrapText="1"/>
    </xf>
    <xf numFmtId="14" fontId="24" fillId="27" borderId="0" xfId="36" applyNumberFormat="1" applyFont="1" applyFill="1" applyBorder="1" applyAlignment="1">
      <alignment horizontal="left" vertical="top" wrapText="1"/>
    </xf>
    <xf numFmtId="0" fontId="26" fillId="27" borderId="0" xfId="36" applyFont="1" applyFill="1" applyBorder="1" applyAlignment="1">
      <alignment horizontal="left" vertical="top" wrapText="1"/>
    </xf>
    <xf numFmtId="14" fontId="26" fillId="27" borderId="0" xfId="36" applyNumberFormat="1" applyFont="1" applyFill="1" applyBorder="1" applyAlignment="1">
      <alignment horizontal="left" vertical="top" wrapText="1"/>
    </xf>
    <xf numFmtId="0" fontId="16" fillId="27" borderId="0" xfId="36" applyFont="1" applyBorder="1" applyAlignment="1">
      <alignment horizontal="left" vertical="top"/>
    </xf>
    <xf numFmtId="0" fontId="0" fillId="0" borderId="0" xfId="0" applyBorder="1" applyAlignment="1">
      <alignment horizontal="left" vertical="top"/>
    </xf>
    <xf numFmtId="0" fontId="1" fillId="20" borderId="0" xfId="29" applyBorder="1" applyAlignment="1">
      <alignment horizontal="center" vertical="top"/>
    </xf>
    <xf numFmtId="0" fontId="16" fillId="27" borderId="12" xfId="36" applyFont="1" applyBorder="1" applyAlignment="1">
      <alignment horizontal="left" vertical="top"/>
    </xf>
    <xf numFmtId="0" fontId="1" fillId="27" borderId="12" xfId="36" applyBorder="1"/>
    <xf numFmtId="0" fontId="21" fillId="27" borderId="12" xfId="36" applyFont="1" applyBorder="1" applyAlignment="1">
      <alignment vertical="top" wrapText="1"/>
    </xf>
    <xf numFmtId="0" fontId="24" fillId="27" borderId="12" xfId="36" applyFont="1" applyFill="1" applyBorder="1" applyAlignment="1">
      <alignment horizontal="left" vertical="top" wrapText="1"/>
    </xf>
    <xf numFmtId="0" fontId="23" fillId="27" borderId="12" xfId="36" applyFont="1" applyBorder="1" applyAlignment="1">
      <alignment vertical="top" wrapText="1"/>
    </xf>
    <xf numFmtId="0" fontId="25" fillId="0" borderId="12" xfId="0" applyFont="1" applyFill="1" applyBorder="1" applyAlignment="1">
      <alignment horizontal="left" vertical="top" wrapText="1"/>
    </xf>
    <xf numFmtId="0" fontId="16" fillId="27" borderId="15" xfId="36" applyFont="1" applyBorder="1" applyAlignment="1">
      <alignment horizontal="left" vertical="top"/>
    </xf>
    <xf numFmtId="0" fontId="1" fillId="27" borderId="15" xfId="36" applyBorder="1"/>
    <xf numFmtId="0" fontId="21" fillId="27" borderId="15" xfId="36" applyFont="1" applyBorder="1" applyAlignment="1">
      <alignment vertical="top" wrapText="1"/>
    </xf>
    <xf numFmtId="0" fontId="26" fillId="27" borderId="15" xfId="36" applyFont="1" applyFill="1" applyBorder="1" applyAlignment="1">
      <alignment horizontal="left" vertical="top" wrapText="1"/>
    </xf>
    <xf numFmtId="14" fontId="26" fillId="27" borderId="12" xfId="36" applyNumberFormat="1" applyFont="1" applyFill="1" applyBorder="1" applyAlignment="1">
      <alignment horizontal="left" vertical="top" wrapText="1"/>
    </xf>
    <xf numFmtId="0" fontId="23" fillId="27" borderId="15" xfId="36" applyFont="1" applyBorder="1" applyAlignment="1">
      <alignment vertical="top" wrapText="1"/>
    </xf>
    <xf numFmtId="0" fontId="25" fillId="0" borderId="15" xfId="0" applyFont="1" applyFill="1" applyBorder="1" applyAlignment="1">
      <alignment horizontal="left" vertical="top" wrapText="1"/>
    </xf>
    <xf numFmtId="14" fontId="26" fillId="27" borderId="15" xfId="36" applyNumberFormat="1" applyFont="1" applyFill="1" applyBorder="1" applyAlignment="1">
      <alignment horizontal="left" vertical="top" wrapText="1"/>
    </xf>
    <xf numFmtId="0" fontId="23" fillId="20" borderId="16" xfId="29" applyFont="1" applyBorder="1" applyAlignment="1">
      <alignment horizontal="center" vertical="top"/>
    </xf>
    <xf numFmtId="0" fontId="25" fillId="0" borderId="16" xfId="0" applyFont="1" applyFill="1" applyBorder="1" applyAlignment="1">
      <alignment horizontal="left" vertical="top" wrapText="1"/>
    </xf>
    <xf numFmtId="14" fontId="25" fillId="0" borderId="16" xfId="0" applyNumberFormat="1"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18" xfId="0" applyFont="1" applyFill="1" applyBorder="1" applyAlignment="1">
      <alignment horizontal="left" vertical="top" wrapText="1"/>
    </xf>
    <xf numFmtId="164" fontId="25" fillId="0" borderId="16" xfId="42" applyNumberFormat="1" applyFont="1" applyFill="1" applyBorder="1" applyAlignment="1">
      <alignment horizontal="left" vertical="top" wrapText="1"/>
    </xf>
    <xf numFmtId="9" fontId="25" fillId="0" borderId="16" xfId="43" applyFont="1" applyFill="1" applyBorder="1" applyAlignment="1">
      <alignment horizontal="left" vertical="top" wrapText="1"/>
    </xf>
    <xf numFmtId="0" fontId="16" fillId="20" borderId="19" xfId="29" applyFont="1" applyBorder="1" applyAlignment="1">
      <alignment horizontal="left" vertical="top"/>
    </xf>
    <xf numFmtId="0" fontId="16" fillId="27" borderId="19" xfId="36" applyFont="1" applyBorder="1" applyAlignment="1">
      <alignment horizontal="left" vertical="top"/>
    </xf>
    <xf numFmtId="0" fontId="16" fillId="27" borderId="20" xfId="36" applyFont="1" applyBorder="1" applyAlignment="1">
      <alignment horizontal="left" vertical="top"/>
    </xf>
    <xf numFmtId="0" fontId="30" fillId="0" borderId="14" xfId="0" applyFont="1" applyBorder="1" applyAlignment="1">
      <alignment vertical="center"/>
    </xf>
    <xf numFmtId="0" fontId="30" fillId="0" borderId="10" xfId="0" applyFont="1" applyBorder="1" applyAlignment="1">
      <alignment vertical="center"/>
    </xf>
    <xf numFmtId="0" fontId="29" fillId="0" borderId="10" xfId="0" applyFont="1" applyBorder="1" applyAlignment="1">
      <alignment vertical="center"/>
    </xf>
    <xf numFmtId="0" fontId="27" fillId="0" borderId="10" xfId="0" applyFont="1" applyBorder="1" applyAlignment="1">
      <alignment vertical="center"/>
    </xf>
    <xf numFmtId="0" fontId="0" fillId="0" borderId="10" xfId="0" applyBorder="1" applyAlignment="1">
      <alignment vertical="center"/>
    </xf>
    <xf numFmtId="0" fontId="28" fillId="0" borderId="10" xfId="47" applyBorder="1" applyAlignment="1">
      <alignment vertical="center"/>
    </xf>
    <xf numFmtId="0" fontId="0" fillId="0" borderId="10" xfId="0" applyBorder="1" applyAlignment="1">
      <alignment wrapText="1"/>
    </xf>
    <xf numFmtId="0" fontId="29" fillId="0" borderId="14" xfId="0" applyFont="1" applyBorder="1" applyAlignment="1">
      <alignment vertical="center"/>
    </xf>
    <xf numFmtId="0" fontId="0" fillId="0" borderId="14" xfId="0" applyBorder="1" applyAlignment="1">
      <alignment vertical="center"/>
    </xf>
    <xf numFmtId="0" fontId="28" fillId="0" borderId="14" xfId="47" applyBorder="1" applyAlignment="1">
      <alignment vertical="center"/>
    </xf>
    <xf numFmtId="0" fontId="0" fillId="0" borderId="14" xfId="0" applyBorder="1" applyAlignment="1">
      <alignment wrapText="1"/>
    </xf>
    <xf numFmtId="0" fontId="16" fillId="34" borderId="10" xfId="0" applyFont="1" applyFill="1" applyBorder="1"/>
    <xf numFmtId="0" fontId="28" fillId="0" borderId="10" xfId="47" applyFill="1" applyBorder="1" applyAlignment="1">
      <alignment vertical="center"/>
    </xf>
    <xf numFmtId="0" fontId="0" fillId="0" borderId="10" xfId="0" applyFill="1" applyBorder="1" applyAlignment="1">
      <alignment wrapText="1"/>
    </xf>
    <xf numFmtId="0" fontId="16" fillId="27" borderId="21" xfId="36" applyFont="1" applyBorder="1" applyAlignment="1">
      <alignment horizontal="left" vertical="top"/>
    </xf>
    <xf numFmtId="0" fontId="16" fillId="27" borderId="19" xfId="36" applyFont="1" applyBorder="1" applyAlignment="1">
      <alignment horizontal="left" vertical="top"/>
    </xf>
    <xf numFmtId="0" fontId="16" fillId="27" borderId="20" xfId="36" applyFont="1" applyBorder="1" applyAlignment="1">
      <alignment horizontal="left" vertical="top"/>
    </xf>
    <xf numFmtId="0" fontId="28" fillId="0" borderId="11" xfId="47" applyFill="1" applyBorder="1" applyAlignment="1">
      <alignment horizontal="left" vertical="center"/>
    </xf>
    <xf numFmtId="0" fontId="28" fillId="0" borderId="13" xfId="47" applyFill="1" applyBorder="1" applyAlignment="1">
      <alignment horizontal="left" vertical="center"/>
    </xf>
    <xf numFmtId="0" fontId="28" fillId="0" borderId="14" xfId="47" applyFill="1"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30" fillId="0" borderId="11" xfId="0" applyFont="1" applyBorder="1" applyAlignment="1">
      <alignment horizontal="left" vertical="center"/>
    </xf>
    <xf numFmtId="0" fontId="30" fillId="0" borderId="13" xfId="0" applyFont="1" applyBorder="1" applyAlignment="1">
      <alignment horizontal="left" vertical="center"/>
    </xf>
    <xf numFmtId="0" fontId="30" fillId="0" borderId="14" xfId="0" applyFont="1" applyBorder="1" applyAlignment="1">
      <alignment horizontal="left" vertical="center"/>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28" fillId="0" borderId="11" xfId="47" applyBorder="1" applyAlignment="1">
      <alignment horizontal="left" vertical="center"/>
    </xf>
    <xf numFmtId="0" fontId="28" fillId="0" borderId="13" xfId="47" applyBorder="1" applyAlignment="1">
      <alignment horizontal="left" vertical="center"/>
    </xf>
    <xf numFmtId="0" fontId="28" fillId="0" borderId="14" xfId="47" applyBorder="1" applyAlignment="1">
      <alignment horizontal="left" vertical="center"/>
    </xf>
    <xf numFmtId="0" fontId="0" fillId="0" borderId="11" xfId="0" applyBorder="1" applyAlignment="1">
      <alignment horizontal="left" vertical="center" wrapText="1"/>
    </xf>
    <xf numFmtId="0" fontId="29" fillId="0" borderId="11" xfId="0" applyFont="1" applyBorder="1" applyAlignment="1">
      <alignment horizontal="left" vertical="center"/>
    </xf>
    <xf numFmtId="0" fontId="29" fillId="0" borderId="14" xfId="0" applyFont="1" applyBorder="1" applyAlignment="1">
      <alignment horizontal="left" vertical="center"/>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1" xfId="0" applyFill="1" applyBorder="1" applyAlignment="1">
      <alignment wrapText="1"/>
    </xf>
    <xf numFmtId="0" fontId="0" fillId="0" borderId="14" xfId="0" applyFill="1" applyBorder="1" applyAlignment="1">
      <alignment wrapText="1"/>
    </xf>
    <xf numFmtId="0" fontId="0" fillId="0" borderId="11" xfId="0" applyBorder="1" applyAlignment="1">
      <alignment horizontal="left" wrapText="1"/>
    </xf>
    <xf numFmtId="0" fontId="0" fillId="0" borderId="14" xfId="0" applyBorder="1" applyAlignment="1">
      <alignment horizontal="left" wrapText="1"/>
    </xf>
    <xf numFmtId="0" fontId="29" fillId="0" borderId="13" xfId="0" applyFont="1" applyBorder="1" applyAlignment="1">
      <alignment horizontal="left" vertical="center"/>
    </xf>
    <xf numFmtId="0" fontId="0" fillId="0" borderId="11" xfId="0" applyFont="1" applyBorder="1" applyAlignment="1">
      <alignment horizontal="left" vertical="center"/>
    </xf>
    <xf numFmtId="0" fontId="0" fillId="0" borderId="14" xfId="0" applyFont="1" applyBorder="1" applyAlignment="1">
      <alignment horizontal="left" vertic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Input" xfId="9" builtinId="20" customBuiltin="1"/>
    <cellStyle name="Linked Cell" xfId="12" builtinId="24" customBuiltin="1"/>
    <cellStyle name="Neutral" xfId="8" builtinId="28" customBuiltin="1"/>
    <cellStyle name="Normal" xfId="0" builtinId="0"/>
    <cellStyle name="Normal 10 2" xfId="46" xr:uid="{00000000-0005-0000-0000-000026000000}"/>
    <cellStyle name="Normal 2" xfId="45" xr:uid="{00000000-0005-0000-0000-000027000000}"/>
    <cellStyle name="Normal 3" xfId="44" xr:uid="{00000000-0005-0000-0000-00002800000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35">
    <dxf>
      <fill>
        <patternFill patternType="none">
          <fgColor indexed="64"/>
          <bgColor auto="1"/>
        </patternFill>
      </fill>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vertical="top" textRotation="0" indent="0" justifyLastLine="0" shrinkToFit="0" readingOrder="0"/>
    </dxf>
    <dxf>
      <font>
        <b/>
      </font>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ill>
        <patternFill patternType="solid">
          <fgColor indexed="64"/>
          <bgColor theme="0" tint="-0.499984740745262"/>
        </patternFill>
      </fil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font>
        <b/>
      </font>
      <numFmt numFmtId="0" formatCode="General"/>
      <alignment horizontal="general" vertical="top" textRotation="0" wrapText="1" indent="0" justifyLastLine="0" shrinkToFit="0" readingOrder="0"/>
    </dxf>
    <dxf>
      <alignment vertical="top" textRotation="0" indent="0" justifyLastLine="0" shrinkToFit="0" readingOrder="0"/>
    </dxf>
    <dxf>
      <font>
        <b/>
      </font>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_(* #,##0_);_(* \(#,##0\);_(* &quot;-&quot;??_);_(@_)"/>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_(* #,##0_);_(* \(#,##0\);_(* &quot;-&quot;??_);_(@_)"/>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_(* #,##0_);_(* \(#,##0\);_(* &quot;-&quot;??_);_(@_)"/>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_(* #,##0_);_(* \(#,##0\);_(* &quot;-&quot;??_);_(@_)"/>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auto="1"/>
        <name val="Calibri"/>
        <scheme val="minor"/>
      </font>
      <numFmt numFmtId="19" formatCode="m/d/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color auto="1"/>
        <name val="Calibri"/>
        <scheme val="minor"/>
      </font>
      <alignment horizontal="center" vertical="top" textRotation="0" wrapText="0" indent="0" justifyLastLine="0" shrinkToFit="0" readingOrder="0"/>
    </dxf>
    <dxf>
      <border diagonalUp="0" diagonalDown="0">
        <left/>
        <right/>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ams/premium/Product/SHF%20Finance/Data%20Framework/Framework%20Diagram%20v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zie/Downloads/Framework%20Diagram%20v18%20with%20import%20for%20Orbe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Changelog"/>
      <sheetName val="Instructions"/>
      <sheetName val="Framework Summary"/>
      <sheetName val="Reference Data"/>
      <sheetName val="Financial &amp; Org Metadata"/>
      <sheetName val="MIX FSPs"/>
      <sheetName val="Product Overview &amp; Scale"/>
      <sheetName val="Financial Structure &amp; Pricing"/>
      <sheetName val="Value Chain Support"/>
      <sheetName val="Training"/>
      <sheetName val="Measuring Impact"/>
      <sheetName val="Definitions"/>
      <sheetName val="Glossary"/>
      <sheetName val="Export for Drupal DB"/>
      <sheetName val="Import for Orbeon"/>
      <sheetName val="Orbeon formatting &amp; validation"/>
    </sheetNames>
    <sheetDataSet>
      <sheetData sheetId="0"/>
      <sheetData sheetId="1"/>
      <sheetData sheetId="2"/>
      <sheetData sheetId="3">
        <row r="4">
          <cell r="B4" t="str">
            <v>Afghanistan</v>
          </cell>
          <cell r="C4" t="str">
            <v xml:space="preserve"> &lt;50,000</v>
          </cell>
          <cell r="D4" t="str">
            <v>&lt;10,000</v>
          </cell>
          <cell r="E4" t="str">
            <v>&lt;$500,000</v>
          </cell>
          <cell r="G4" t="str">
            <v>Agro dealer</v>
          </cell>
          <cell r="H4" t="str">
            <v>FSP</v>
          </cell>
          <cell r="I4" t="str">
            <v>Agro dealer</v>
          </cell>
          <cell r="J4" t="str">
            <v>Guarantee</v>
          </cell>
          <cell r="L4" t="str">
            <v>Non-commercial smallholder farmer</v>
          </cell>
          <cell r="M4" t="str">
            <v>Cash flow</v>
          </cell>
          <cell r="N4" t="str">
            <v>Yes; Mobile usage data</v>
          </cell>
          <cell r="P4" t="str">
            <v>Fully</v>
          </cell>
          <cell r="Q4" t="str">
            <v>Marketing campaign</v>
          </cell>
          <cell r="R4" t="str">
            <v>Field agents</v>
          </cell>
          <cell r="S4" t="str">
            <v>Group</v>
          </cell>
          <cell r="T4" t="str">
            <v>Access inputs</v>
          </cell>
          <cell r="U4" t="str">
            <v>Yes; Group guarantee</v>
          </cell>
          <cell r="V4" t="str">
            <v>Accident insurance</v>
          </cell>
          <cell r="W4" t="str">
            <v>Compulsory/mandatory savings</v>
          </cell>
          <cell r="X4" t="str">
            <v>Bill/pay services</v>
          </cell>
          <cell r="Z4" t="str">
            <v>Not profitable / Loss leader</v>
          </cell>
          <cell r="AA4" t="str">
            <v>&lt;90%</v>
          </cell>
          <cell r="AB4" t="str">
            <v>Direct</v>
          </cell>
          <cell r="AC4" t="str">
            <v>Usable</v>
          </cell>
          <cell r="AD4" t="str">
            <v>On farm</v>
          </cell>
          <cell r="AE4" t="str">
            <v>Self-reported</v>
          </cell>
          <cell r="AF4" t="str">
            <v>No impact shown</v>
          </cell>
          <cell r="AG4" t="str">
            <v>AED</v>
          </cell>
        </row>
        <row r="5">
          <cell r="B5" t="str">
            <v>Albania</v>
          </cell>
          <cell r="C5" t="str">
            <v xml:space="preserve">50,000- 100,000 </v>
          </cell>
          <cell r="D5" t="str">
            <v xml:space="preserve">10,000- 50,000 </v>
          </cell>
          <cell r="E5" t="str">
            <v>$500,000 - $2m</v>
          </cell>
          <cell r="G5" t="str">
            <v>Agro-processor</v>
          </cell>
          <cell r="H5" t="str">
            <v>Government</v>
          </cell>
          <cell r="I5" t="str">
            <v>Farmer organisation</v>
          </cell>
          <cell r="J5" t="str">
            <v>Investment</v>
          </cell>
          <cell r="K5" t="str">
            <v>Wheat</v>
          </cell>
          <cell r="L5" t="str">
            <v>Commercial smallholder farmer in loose value chains</v>
          </cell>
          <cell r="M5" t="str">
            <v>Collateral</v>
          </cell>
          <cell r="N5" t="str">
            <v>Yes; Social media data</v>
          </cell>
          <cell r="P5" t="str">
            <v>Partially</v>
          </cell>
          <cell r="Q5" t="str">
            <v>Field agents</v>
          </cell>
          <cell r="R5" t="str">
            <v>Micro-branches</v>
          </cell>
          <cell r="S5" t="str">
            <v>Individual</v>
          </cell>
          <cell r="T5" t="str">
            <v>Access land</v>
          </cell>
          <cell r="U5" t="str">
            <v>Yes; Land</v>
          </cell>
          <cell r="V5" t="str">
            <v>Asset/property insurance</v>
          </cell>
          <cell r="W5" t="str">
            <v>Contractual/programmed savings</v>
          </cell>
          <cell r="X5" t="str">
            <v>Money transfer services</v>
          </cell>
          <cell r="Y5" t="str">
            <v>70- 80%</v>
          </cell>
          <cell r="Z5" t="str">
            <v>Breaking even / Cost neutral</v>
          </cell>
          <cell r="AA5" t="str">
            <v>90-95%</v>
          </cell>
          <cell r="AB5" t="str">
            <v>Indirect</v>
          </cell>
          <cell r="AC5" t="str">
            <v>Assets</v>
          </cell>
          <cell r="AD5" t="str">
            <v>Warehouse</v>
          </cell>
          <cell r="AE5" t="str">
            <v>In-field collection</v>
          </cell>
          <cell r="AF5" t="str">
            <v>&lt;20%</v>
          </cell>
          <cell r="AG5" t="str">
            <v>AFA</v>
          </cell>
        </row>
        <row r="6">
          <cell r="B6" t="str">
            <v>Algeria</v>
          </cell>
          <cell r="C6" t="str">
            <v>100,000- 500,000</v>
          </cell>
          <cell r="D6" t="str">
            <v xml:space="preserve">50,000- 100,000 </v>
          </cell>
          <cell r="E6" t="str">
            <v>$2m - $10m</v>
          </cell>
          <cell r="G6" t="str">
            <v>Bank</v>
          </cell>
          <cell r="H6" t="str">
            <v>NGO</v>
          </cell>
          <cell r="I6" t="str">
            <v>FinTech</v>
          </cell>
          <cell r="J6" t="str">
            <v>Onlending</v>
          </cell>
          <cell r="K6" t="str">
            <v>Maize (corn)</v>
          </cell>
          <cell r="L6" t="str">
            <v>Commercial smallholder farmer in tight value chains</v>
          </cell>
          <cell r="M6" t="str">
            <v>Group method</v>
          </cell>
          <cell r="N6" t="str">
            <v>Yes; Psychometric data</v>
          </cell>
          <cell r="P6" t="str">
            <v>No</v>
          </cell>
          <cell r="Q6" t="str">
            <v>Branch/micro-branch agents</v>
          </cell>
          <cell r="R6" t="str">
            <v>Mobile banking</v>
          </cell>
          <cell r="S6" t="str">
            <v>Both</v>
          </cell>
          <cell r="T6" t="str">
            <v>Finance infrastructure development</v>
          </cell>
          <cell r="U6" t="str">
            <v>Yes; House</v>
          </cell>
          <cell r="V6" t="str">
            <v>Health insurance</v>
          </cell>
          <cell r="W6" t="str">
            <v>Current accounts</v>
          </cell>
          <cell r="X6" t="str">
            <v>Cash collection</v>
          </cell>
          <cell r="Y6" t="str">
            <v>81- 90%</v>
          </cell>
          <cell r="Z6" t="str">
            <v>Profitable</v>
          </cell>
          <cell r="AA6" t="str">
            <v>95-98%</v>
          </cell>
          <cell r="AB6" t="str">
            <v>Nothing</v>
          </cell>
          <cell r="AC6" t="str">
            <v>Services</v>
          </cell>
          <cell r="AD6" t="str">
            <v>Other</v>
          </cell>
          <cell r="AF6" t="str">
            <v>21- 40%</v>
          </cell>
          <cell r="AG6" t="str">
            <v>AFN</v>
          </cell>
        </row>
        <row r="7">
          <cell r="B7" t="str">
            <v>American Samoa</v>
          </cell>
          <cell r="C7" t="str">
            <v>500,000- 1,000,000</v>
          </cell>
          <cell r="D7" t="str">
            <v xml:space="preserve">100,000- 250,000 </v>
          </cell>
          <cell r="E7" t="str">
            <v>$10m - $20m</v>
          </cell>
          <cell r="G7" t="str">
            <v>Donor agency</v>
          </cell>
          <cell r="H7" t="str">
            <v>Private</v>
          </cell>
          <cell r="I7" t="str">
            <v>Government</v>
          </cell>
          <cell r="J7" t="str">
            <v>Technical assistance</v>
          </cell>
          <cell r="K7" t="str">
            <v>Rice</v>
          </cell>
          <cell r="L7" t="str">
            <v>Medium farmer</v>
          </cell>
          <cell r="M7" t="str">
            <v>Guarantor</v>
          </cell>
          <cell r="N7" t="str">
            <v>Yes; Geospatial data</v>
          </cell>
          <cell r="Q7" t="str">
            <v>Community leaders</v>
          </cell>
          <cell r="R7" t="str">
            <v>Mobile branch van</v>
          </cell>
          <cell r="T7" t="str">
            <v>Asset financing for pre-harvest activities</v>
          </cell>
          <cell r="U7" t="str">
            <v>Yes; Asset/livestock</v>
          </cell>
          <cell r="V7" t="str">
            <v>Life/funeral insurance</v>
          </cell>
          <cell r="W7" t="str">
            <v>Demand/sight deposit</v>
          </cell>
          <cell r="X7" t="str">
            <v>Other</v>
          </cell>
          <cell r="Y7" t="str">
            <v>91- 100%</v>
          </cell>
          <cell r="AA7" t="str">
            <v>98-100%</v>
          </cell>
          <cell r="AB7" t="str">
            <v>N/A</v>
          </cell>
          <cell r="AC7" t="str">
            <v>N/A</v>
          </cell>
          <cell r="AD7" t="str">
            <v>N/A</v>
          </cell>
          <cell r="AF7" t="str">
            <v>41- 100%</v>
          </cell>
          <cell r="AG7" t="str">
            <v>ALL</v>
          </cell>
        </row>
        <row r="8">
          <cell r="B8" t="str">
            <v>Andorra</v>
          </cell>
          <cell r="C8" t="str">
            <v>1,000,000+</v>
          </cell>
          <cell r="D8" t="str">
            <v>250,000+</v>
          </cell>
          <cell r="E8" t="str">
            <v>$20m+</v>
          </cell>
          <cell r="G8" t="str">
            <v>Exporter</v>
          </cell>
          <cell r="H8" t="str">
            <v>Other</v>
          </cell>
          <cell r="I8" t="str">
            <v>NGO</v>
          </cell>
          <cell r="J8" t="str">
            <v>Own capital</v>
          </cell>
          <cell r="K8" t="str">
            <v>Sorghum</v>
          </cell>
          <cell r="L8" t="str">
            <v>Large farmer</v>
          </cell>
          <cell r="N8" t="str">
            <v>Yes; Value-chain data</v>
          </cell>
          <cell r="Q8" t="str">
            <v>Value chain businesses (cross-selling)</v>
          </cell>
          <cell r="R8" t="str">
            <v xml:space="preserve">Farmer cooperatives </v>
          </cell>
          <cell r="T8" t="str">
            <v>Asset financing for post-harvest activities</v>
          </cell>
          <cell r="U8" t="str">
            <v>Yes; Asset/equipment</v>
          </cell>
          <cell r="V8" t="str">
            <v>Livestock insurance</v>
          </cell>
          <cell r="W8" t="str">
            <v>Informal savings</v>
          </cell>
          <cell r="Y8" t="str">
            <v>&gt;100%</v>
          </cell>
          <cell r="AF8" t="str">
            <v>&gt; 100%</v>
          </cell>
          <cell r="AG8" t="str">
            <v>AMD</v>
          </cell>
        </row>
        <row r="9">
          <cell r="B9" t="str">
            <v>Angola</v>
          </cell>
          <cell r="G9" t="str">
            <v>Extension provider</v>
          </cell>
          <cell r="H9" t="str">
            <v>None</v>
          </cell>
          <cell r="I9" t="str">
            <v>Other</v>
          </cell>
          <cell r="K9" t="str">
            <v>Barley</v>
          </cell>
          <cell r="L9" t="str">
            <v>Cooperative or farmer association</v>
          </cell>
          <cell r="N9" t="str">
            <v>Yes; Mobile application data</v>
          </cell>
          <cell r="Q9" t="str">
            <v>Mobile messages</v>
          </cell>
          <cell r="R9" t="str">
            <v>Nucleus farms</v>
          </cell>
          <cell r="T9" t="str">
            <v>Rehabilitation of three crops</v>
          </cell>
          <cell r="U9" t="str">
            <v xml:space="preserve">Yes; Warehouse receipt </v>
          </cell>
          <cell r="V9" t="str">
            <v>Traditional crop insurance</v>
          </cell>
          <cell r="W9" t="str">
            <v>Passbook accounts</v>
          </cell>
          <cell r="AG9" t="str">
            <v>ANG</v>
          </cell>
        </row>
        <row r="10">
          <cell r="B10" t="str">
            <v>Anguilla</v>
          </cell>
          <cell r="G10" t="str">
            <v>Farmer organisation</v>
          </cell>
          <cell r="I10" t="str">
            <v>None</v>
          </cell>
          <cell r="K10" t="str">
            <v>Rye</v>
          </cell>
          <cell r="L10" t="str">
            <v>Micro-entrepreneur</v>
          </cell>
          <cell r="N10" t="str">
            <v>Yes; Satellite imagery</v>
          </cell>
          <cell r="Q10" t="str">
            <v>App stores</v>
          </cell>
          <cell r="R10" t="str">
            <v>Value chain actor</v>
          </cell>
          <cell r="T10" t="str">
            <v xml:space="preserve">Livestock </v>
          </cell>
          <cell r="U10" t="str">
            <v>Yes; Purchase agreement</v>
          </cell>
          <cell r="V10" t="str">
            <v>Weather-index based insurance</v>
          </cell>
          <cell r="W10" t="str">
            <v>Savings/regular savings accounts</v>
          </cell>
          <cell r="AG10" t="str">
            <v>AOA</v>
          </cell>
        </row>
        <row r="11">
          <cell r="B11" t="str">
            <v>Antigua and Barbuda</v>
          </cell>
          <cell r="G11" t="str">
            <v>FinTech</v>
          </cell>
          <cell r="K11" t="str">
            <v>Oats</v>
          </cell>
          <cell r="L11" t="str">
            <v>Smallholder farmer, segment unspecified</v>
          </cell>
          <cell r="N11" t="str">
            <v>No</v>
          </cell>
          <cell r="Q11" t="str">
            <v>Other</v>
          </cell>
          <cell r="R11" t="str">
            <v>Other</v>
          </cell>
          <cell r="T11" t="str">
            <v>Working capital (beyond trade finance or input loans)</v>
          </cell>
          <cell r="U11" t="str">
            <v>Yes; Cash</v>
          </cell>
          <cell r="V11" t="str">
            <v>Other</v>
          </cell>
          <cell r="W11" t="str">
            <v>Time/Certificate/fixed deposit</v>
          </cell>
          <cell r="AG11" t="str">
            <v>AON</v>
          </cell>
        </row>
        <row r="12">
          <cell r="B12" t="str">
            <v>Argentina</v>
          </cell>
          <cell r="G12" t="str">
            <v>Government</v>
          </cell>
          <cell r="K12" t="str">
            <v>Millet</v>
          </cell>
          <cell r="L12" t="str">
            <v>Value chain actor</v>
          </cell>
          <cell r="N12" t="str">
            <v>N/A</v>
          </cell>
          <cell r="T12" t="str">
            <v>Trade finance</v>
          </cell>
          <cell r="U12" t="str">
            <v>Yes; Savings</v>
          </cell>
          <cell r="V12" t="str">
            <v>None</v>
          </cell>
          <cell r="W12" t="str">
            <v>Other</v>
          </cell>
          <cell r="AG12" t="str">
            <v>ARS</v>
          </cell>
        </row>
        <row r="13">
          <cell r="B13" t="str">
            <v>Armenia</v>
          </cell>
          <cell r="G13" t="str">
            <v>Informal financial institution</v>
          </cell>
          <cell r="K13" t="str">
            <v>Teff</v>
          </cell>
          <cell r="L13" t="str">
            <v>Other</v>
          </cell>
          <cell r="T13" t="str">
            <v>Other</v>
          </cell>
          <cell r="U13" t="str">
            <v>Yes; Credit history</v>
          </cell>
          <cell r="W13" t="str">
            <v>None</v>
          </cell>
          <cell r="AG13" t="str">
            <v>ATS</v>
          </cell>
        </row>
        <row r="14">
          <cell r="B14" t="str">
            <v>Aruba</v>
          </cell>
          <cell r="G14" t="str">
            <v>Investment fund</v>
          </cell>
          <cell r="K14" t="str">
            <v>Other cereals</v>
          </cell>
          <cell r="U14" t="str">
            <v>Yes; Transaction history</v>
          </cell>
          <cell r="AG14" t="str">
            <v>AUD</v>
          </cell>
        </row>
        <row r="15">
          <cell r="B15" t="str">
            <v>Australia</v>
          </cell>
          <cell r="G15" t="str">
            <v>Microfinance institution</v>
          </cell>
          <cell r="K15" t="str">
            <v>Leafy or stem vegetables</v>
          </cell>
          <cell r="U15" t="str">
            <v>Yes; Production/sales history</v>
          </cell>
          <cell r="AG15" t="str">
            <v>AWG</v>
          </cell>
        </row>
        <row r="16">
          <cell r="B16" t="str">
            <v>Austria</v>
          </cell>
          <cell r="G16" t="str">
            <v>NGO</v>
          </cell>
          <cell r="K16" t="str">
            <v>Melons</v>
          </cell>
          <cell r="U16" t="str">
            <v>No</v>
          </cell>
          <cell r="AG16" t="str">
            <v>AZM</v>
          </cell>
        </row>
        <row r="17">
          <cell r="B17" t="str">
            <v>Azerbaijan</v>
          </cell>
          <cell r="G17" t="str">
            <v>Retailer</v>
          </cell>
          <cell r="K17" t="str">
            <v>Chillies and peppers, green</v>
          </cell>
          <cell r="U17" t="str">
            <v>Other</v>
          </cell>
          <cell r="AG17" t="str">
            <v>AZN</v>
          </cell>
        </row>
        <row r="18">
          <cell r="B18" t="str">
            <v>Bahamas</v>
          </cell>
          <cell r="G18" t="str">
            <v>Social lender</v>
          </cell>
          <cell r="K18" t="str">
            <v>Cucumbers and gherkins</v>
          </cell>
          <cell r="AG18" t="str">
            <v>BAM</v>
          </cell>
        </row>
        <row r="19">
          <cell r="B19" t="str">
            <v>Bahrain</v>
          </cell>
          <cell r="G19" t="str">
            <v>Other</v>
          </cell>
          <cell r="K19" t="str">
            <v>Eggplants (aubergines)</v>
          </cell>
          <cell r="AG19" t="str">
            <v>BBD</v>
          </cell>
        </row>
        <row r="20">
          <cell r="B20" t="str">
            <v>Bangladesh</v>
          </cell>
          <cell r="G20" t="str">
            <v>None</v>
          </cell>
          <cell r="K20" t="str">
            <v>Tomatoes</v>
          </cell>
          <cell r="AG20" t="str">
            <v>BDT</v>
          </cell>
        </row>
        <row r="21">
          <cell r="B21" t="str">
            <v>Barbados</v>
          </cell>
          <cell r="K21" t="str">
            <v>Pumpkins, squash and gourds</v>
          </cell>
          <cell r="AG21" t="str">
            <v>BEF</v>
          </cell>
        </row>
        <row r="22">
          <cell r="B22" t="str">
            <v>Belarus</v>
          </cell>
          <cell r="K22" t="str">
            <v>Other fruit-bearing vegetables</v>
          </cell>
          <cell r="AG22" t="str">
            <v>BGN</v>
          </cell>
        </row>
        <row r="23">
          <cell r="B23" t="str">
            <v>Belgium</v>
          </cell>
          <cell r="K23" t="str">
            <v>Beans, green</v>
          </cell>
          <cell r="AG23" t="str">
            <v>BHD</v>
          </cell>
        </row>
        <row r="24">
          <cell r="B24" t="str">
            <v>Belize</v>
          </cell>
          <cell r="K24" t="str">
            <v>Peas, green</v>
          </cell>
          <cell r="AG24" t="str">
            <v>BIF</v>
          </cell>
        </row>
        <row r="25">
          <cell r="B25" t="str">
            <v>Benin</v>
          </cell>
          <cell r="K25" t="str">
            <v>Broad beans and horse beans, green</v>
          </cell>
          <cell r="AG25" t="str">
            <v>BMD</v>
          </cell>
        </row>
        <row r="26">
          <cell r="B26" t="str">
            <v>Bermuda</v>
          </cell>
          <cell r="K26" t="str">
            <v>Other green leguminous vegetables</v>
          </cell>
          <cell r="AG26" t="str">
            <v>BND</v>
          </cell>
        </row>
        <row r="27">
          <cell r="B27" t="str">
            <v>Bhutan</v>
          </cell>
          <cell r="K27" t="str">
            <v>Carrots and turnips</v>
          </cell>
          <cell r="AG27" t="str">
            <v>BOB</v>
          </cell>
        </row>
        <row r="28">
          <cell r="B28" t="str">
            <v>Bolivia (Plurinational State of)</v>
          </cell>
          <cell r="K28" t="str">
            <v>Green garlic</v>
          </cell>
          <cell r="AG28" t="str">
            <v>BRL</v>
          </cell>
        </row>
        <row r="29">
          <cell r="B29" t="str">
            <v>Bonaire, Saint Eustatius and Saba</v>
          </cell>
          <cell r="K29" t="str">
            <v>Onions</v>
          </cell>
          <cell r="AG29" t="str">
            <v>BSD</v>
          </cell>
        </row>
        <row r="30">
          <cell r="B30" t="str">
            <v>Bosnia and Herzegovina</v>
          </cell>
          <cell r="K30" t="str">
            <v>Leeks and other alliaceous vegetables</v>
          </cell>
          <cell r="AG30" t="str">
            <v>BTN</v>
          </cell>
        </row>
        <row r="31">
          <cell r="B31" t="str">
            <v>Botswana</v>
          </cell>
          <cell r="K31" t="str">
            <v>Other root, bulb and tuberous vegetables, n.e.c.</v>
          </cell>
          <cell r="AG31" t="str">
            <v>BWP</v>
          </cell>
        </row>
        <row r="32">
          <cell r="B32" t="str">
            <v>Brazil</v>
          </cell>
          <cell r="K32" t="str">
            <v>Vegetable seeds, except beet seeds</v>
          </cell>
          <cell r="AG32" t="str">
            <v>BYR</v>
          </cell>
        </row>
        <row r="33">
          <cell r="B33" t="str">
            <v>British Virgin Islands</v>
          </cell>
          <cell r="K33" t="str">
            <v>Mushrooms and truffles</v>
          </cell>
          <cell r="AG33" t="str">
            <v>BZD</v>
          </cell>
        </row>
        <row r="34">
          <cell r="B34" t="str">
            <v>Brunei Darussalam</v>
          </cell>
          <cell r="K34" t="str">
            <v>Avocados</v>
          </cell>
          <cell r="AG34" t="str">
            <v>CAD</v>
          </cell>
        </row>
        <row r="35">
          <cell r="B35" t="str">
            <v>Bulgaria</v>
          </cell>
          <cell r="K35" t="str">
            <v>Bananas</v>
          </cell>
          <cell r="AG35" t="str">
            <v>CAX</v>
          </cell>
        </row>
        <row r="36">
          <cell r="B36" t="str">
            <v>Burkina Faso</v>
          </cell>
          <cell r="AG36" t="str">
            <v>CDF</v>
          </cell>
        </row>
        <row r="37">
          <cell r="B37" t="str">
            <v>Burundi</v>
          </cell>
          <cell r="AG37" t="str">
            <v>CHF</v>
          </cell>
        </row>
        <row r="38">
          <cell r="B38" t="str">
            <v>Cambodia</v>
          </cell>
          <cell r="AG38" t="str">
            <v>CLF</v>
          </cell>
        </row>
        <row r="39">
          <cell r="B39" t="str">
            <v>Cameroon</v>
          </cell>
          <cell r="AG39" t="str">
            <v>CLP</v>
          </cell>
        </row>
        <row r="40">
          <cell r="B40" t="str">
            <v>Canada</v>
          </cell>
          <cell r="AG40" t="str">
            <v>CNY</v>
          </cell>
        </row>
        <row r="41">
          <cell r="B41" t="str">
            <v>Cape Verde</v>
          </cell>
          <cell r="AG41" t="str">
            <v>COP</v>
          </cell>
        </row>
        <row r="42">
          <cell r="B42" t="str">
            <v>Cayman Islands</v>
          </cell>
          <cell r="AG42" t="str">
            <v>CRC</v>
          </cell>
        </row>
        <row r="43">
          <cell r="B43" t="str">
            <v>Central African Republic</v>
          </cell>
          <cell r="AG43" t="str">
            <v>CSD</v>
          </cell>
        </row>
        <row r="44">
          <cell r="B44" t="str">
            <v>Chad</v>
          </cell>
          <cell r="AG44" t="str">
            <v>CUC</v>
          </cell>
        </row>
        <row r="45">
          <cell r="B45" t="str">
            <v>Chile</v>
          </cell>
          <cell r="AG45" t="str">
            <v>CUP</v>
          </cell>
        </row>
        <row r="46">
          <cell r="B46" t="str">
            <v>China</v>
          </cell>
          <cell r="AG46" t="str">
            <v>CVE</v>
          </cell>
        </row>
        <row r="47">
          <cell r="B47" t="str">
            <v>China, Hong Kong Special Administrative Region</v>
          </cell>
          <cell r="AG47" t="str">
            <v>CYP</v>
          </cell>
        </row>
        <row r="48">
          <cell r="B48" t="str">
            <v>China, Macao Special Administrative Region</v>
          </cell>
          <cell r="AG48" t="str">
            <v>CZK</v>
          </cell>
        </row>
        <row r="49">
          <cell r="B49" t="str">
            <v>Colombia</v>
          </cell>
          <cell r="AG49" t="str">
            <v>DEM</v>
          </cell>
        </row>
        <row r="50">
          <cell r="B50" t="str">
            <v>Comoros</v>
          </cell>
          <cell r="AG50" t="str">
            <v>DJF</v>
          </cell>
        </row>
        <row r="51">
          <cell r="B51" t="str">
            <v>Congo</v>
          </cell>
          <cell r="AG51" t="str">
            <v>DKK</v>
          </cell>
        </row>
        <row r="52">
          <cell r="B52" t="str">
            <v>Cook Islands</v>
          </cell>
          <cell r="AG52" t="str">
            <v>DOP</v>
          </cell>
        </row>
        <row r="53">
          <cell r="B53" t="str">
            <v>Costa Rica</v>
          </cell>
          <cell r="AG53" t="str">
            <v>DZD</v>
          </cell>
        </row>
        <row r="54">
          <cell r="B54" t="str">
            <v>Côte d'Ivoire</v>
          </cell>
          <cell r="AG54" t="str">
            <v>EEK</v>
          </cell>
        </row>
        <row r="55">
          <cell r="B55" t="str">
            <v>Croatia</v>
          </cell>
          <cell r="AG55" t="str">
            <v>EGP</v>
          </cell>
        </row>
        <row r="56">
          <cell r="B56" t="str">
            <v>Cuba</v>
          </cell>
          <cell r="AG56" t="str">
            <v>ERN</v>
          </cell>
        </row>
        <row r="57">
          <cell r="B57" t="str">
            <v>Curaçao</v>
          </cell>
          <cell r="AG57" t="str">
            <v>ESP</v>
          </cell>
        </row>
        <row r="58">
          <cell r="B58" t="str">
            <v>Cyprus</v>
          </cell>
          <cell r="AG58" t="str">
            <v>ETB</v>
          </cell>
        </row>
        <row r="59">
          <cell r="B59" t="str">
            <v>Czech Republic</v>
          </cell>
          <cell r="AG59" t="str">
            <v>EUR</v>
          </cell>
        </row>
        <row r="60">
          <cell r="B60" t="str">
            <v>Democratic People's Republic of Korea</v>
          </cell>
          <cell r="AG60" t="str">
            <v>EUX</v>
          </cell>
        </row>
        <row r="61">
          <cell r="B61" t="str">
            <v>Democratic Republic of the Congo</v>
          </cell>
          <cell r="AG61" t="str">
            <v>FIM</v>
          </cell>
        </row>
        <row r="62">
          <cell r="B62" t="str">
            <v>Denmark</v>
          </cell>
          <cell r="AG62" t="str">
            <v>FJD</v>
          </cell>
        </row>
        <row r="63">
          <cell r="B63" t="str">
            <v>Djibouti</v>
          </cell>
          <cell r="AG63" t="str">
            <v>FKP</v>
          </cell>
        </row>
        <row r="64">
          <cell r="B64" t="str">
            <v>Dominica</v>
          </cell>
          <cell r="AG64" t="str">
            <v>FRF</v>
          </cell>
        </row>
        <row r="65">
          <cell r="B65" t="str">
            <v>Dominican Republic</v>
          </cell>
          <cell r="AG65" t="str">
            <v>GBP</v>
          </cell>
        </row>
        <row r="66">
          <cell r="B66" t="str">
            <v>Ecuador</v>
          </cell>
          <cell r="AG66" t="str">
            <v>GEL</v>
          </cell>
        </row>
        <row r="67">
          <cell r="B67" t="str">
            <v>Egypt</v>
          </cell>
          <cell r="AG67" t="str">
            <v>GGP</v>
          </cell>
        </row>
        <row r="68">
          <cell r="B68" t="str">
            <v>El Salvador</v>
          </cell>
          <cell r="AG68" t="str">
            <v>GHC</v>
          </cell>
        </row>
        <row r="69">
          <cell r="B69" t="str">
            <v>Equatorial Guinea</v>
          </cell>
          <cell r="AG69" t="str">
            <v>GHS</v>
          </cell>
        </row>
        <row r="70">
          <cell r="B70" t="str">
            <v>Eritrea</v>
          </cell>
          <cell r="AG70" t="str">
            <v>GIP</v>
          </cell>
        </row>
        <row r="71">
          <cell r="B71" t="str">
            <v>Estonia</v>
          </cell>
          <cell r="AG71" t="str">
            <v>GMD</v>
          </cell>
        </row>
        <row r="72">
          <cell r="B72" t="str">
            <v>Ethiopia</v>
          </cell>
          <cell r="AG72" t="str">
            <v>GNF</v>
          </cell>
        </row>
        <row r="73">
          <cell r="B73" t="str">
            <v>Faeroe Islands</v>
          </cell>
          <cell r="AG73" t="str">
            <v>GRD</v>
          </cell>
        </row>
        <row r="74">
          <cell r="B74" t="str">
            <v>Fiji</v>
          </cell>
          <cell r="AG74" t="str">
            <v>GTQ</v>
          </cell>
        </row>
        <row r="75">
          <cell r="B75" t="str">
            <v>Finland</v>
          </cell>
          <cell r="AG75" t="str">
            <v>GYD</v>
          </cell>
        </row>
        <row r="76">
          <cell r="B76" t="str">
            <v>France</v>
          </cell>
          <cell r="AG76" t="str">
            <v>HKD</v>
          </cell>
        </row>
        <row r="77">
          <cell r="B77" t="str">
            <v>French Polynesia</v>
          </cell>
          <cell r="AG77" t="str">
            <v>HNL</v>
          </cell>
        </row>
        <row r="78">
          <cell r="B78" t="str">
            <v>Gabon</v>
          </cell>
          <cell r="AG78" t="str">
            <v>HRK</v>
          </cell>
        </row>
        <row r="79">
          <cell r="B79" t="str">
            <v>Gambia</v>
          </cell>
          <cell r="AG79" t="str">
            <v>HTG</v>
          </cell>
        </row>
        <row r="80">
          <cell r="B80" t="str">
            <v>Georgia</v>
          </cell>
          <cell r="AG80" t="str">
            <v>HUF</v>
          </cell>
        </row>
        <row r="81">
          <cell r="B81" t="str">
            <v>Germany</v>
          </cell>
          <cell r="AG81" t="str">
            <v>IDR</v>
          </cell>
        </row>
        <row r="82">
          <cell r="B82" t="str">
            <v>Ghana</v>
          </cell>
          <cell r="AG82" t="str">
            <v>IEP</v>
          </cell>
        </row>
        <row r="83">
          <cell r="B83" t="str">
            <v>Gibraltar</v>
          </cell>
          <cell r="AG83" t="str">
            <v>ILA</v>
          </cell>
        </row>
        <row r="84">
          <cell r="B84" t="str">
            <v>Greece</v>
          </cell>
          <cell r="AG84" t="str">
            <v>ILS</v>
          </cell>
        </row>
        <row r="85">
          <cell r="B85" t="str">
            <v>Greenland</v>
          </cell>
          <cell r="AG85" t="str">
            <v>IMP</v>
          </cell>
        </row>
        <row r="86">
          <cell r="B86" t="str">
            <v>Grenada</v>
          </cell>
          <cell r="AG86" t="str">
            <v>INR</v>
          </cell>
        </row>
        <row r="87">
          <cell r="B87" t="str">
            <v>Guam</v>
          </cell>
          <cell r="AG87" t="str">
            <v>IQD</v>
          </cell>
        </row>
        <row r="88">
          <cell r="B88" t="str">
            <v>Guatemala</v>
          </cell>
          <cell r="AG88" t="str">
            <v>IRR</v>
          </cell>
        </row>
        <row r="89">
          <cell r="B89" t="str">
            <v>Guinea</v>
          </cell>
          <cell r="AG89" t="str">
            <v>ISK</v>
          </cell>
        </row>
        <row r="90">
          <cell r="B90" t="str">
            <v>Guinea-Bissau</v>
          </cell>
          <cell r="AG90" t="str">
            <v>ITL</v>
          </cell>
        </row>
        <row r="91">
          <cell r="B91" t="str">
            <v>Guyana</v>
          </cell>
          <cell r="AG91" t="str">
            <v>JEP</v>
          </cell>
        </row>
        <row r="92">
          <cell r="B92" t="str">
            <v>Haiti</v>
          </cell>
          <cell r="AG92" t="str">
            <v>JMD</v>
          </cell>
        </row>
        <row r="93">
          <cell r="B93" t="str">
            <v>Honduras</v>
          </cell>
          <cell r="AG93" t="str">
            <v>JOD</v>
          </cell>
        </row>
        <row r="94">
          <cell r="B94" t="str">
            <v>Hungary</v>
          </cell>
          <cell r="AG94" t="str">
            <v>JPY</v>
          </cell>
        </row>
        <row r="95">
          <cell r="B95" t="str">
            <v>Iceland</v>
          </cell>
          <cell r="AG95" t="str">
            <v>KES</v>
          </cell>
        </row>
        <row r="96">
          <cell r="B96" t="str">
            <v>India</v>
          </cell>
          <cell r="AG96" t="str">
            <v>KGS</v>
          </cell>
        </row>
        <row r="97">
          <cell r="B97" t="str">
            <v>Indonesia</v>
          </cell>
          <cell r="AG97" t="str">
            <v>KHR</v>
          </cell>
        </row>
        <row r="98">
          <cell r="B98" t="str">
            <v>Iran (Islamic Republic of)</v>
          </cell>
          <cell r="AG98" t="str">
            <v>KMF</v>
          </cell>
        </row>
        <row r="99">
          <cell r="B99" t="str">
            <v>Iraq</v>
          </cell>
          <cell r="AG99" t="str">
            <v>KPW</v>
          </cell>
        </row>
        <row r="100">
          <cell r="B100" t="str">
            <v>Ireland</v>
          </cell>
          <cell r="AG100" t="str">
            <v>KRW</v>
          </cell>
        </row>
        <row r="101">
          <cell r="B101" t="str">
            <v>Israel</v>
          </cell>
          <cell r="AG101" t="str">
            <v>KWD</v>
          </cell>
        </row>
        <row r="102">
          <cell r="B102" t="str">
            <v>Italy</v>
          </cell>
          <cell r="AG102" t="str">
            <v>KYD</v>
          </cell>
        </row>
        <row r="103">
          <cell r="B103" t="str">
            <v>Jamaica</v>
          </cell>
          <cell r="AG103" t="str">
            <v>KZT</v>
          </cell>
        </row>
        <row r="104">
          <cell r="B104" t="str">
            <v>Japan</v>
          </cell>
          <cell r="AG104" t="str">
            <v>LAK</v>
          </cell>
        </row>
        <row r="105">
          <cell r="B105" t="str">
            <v>Jordan</v>
          </cell>
          <cell r="AG105" t="str">
            <v>LBP</v>
          </cell>
        </row>
        <row r="106">
          <cell r="B106" t="str">
            <v>Kazakhstan</v>
          </cell>
          <cell r="AG106" t="str">
            <v>LKR</v>
          </cell>
        </row>
        <row r="107">
          <cell r="B107" t="str">
            <v>Kenya</v>
          </cell>
          <cell r="AG107" t="str">
            <v>LRD</v>
          </cell>
        </row>
        <row r="108">
          <cell r="B108" t="str">
            <v>Kiribati</v>
          </cell>
          <cell r="AG108" t="str">
            <v>LSL</v>
          </cell>
        </row>
        <row r="109">
          <cell r="B109" t="str">
            <v>Kuwait</v>
          </cell>
          <cell r="AG109" t="str">
            <v>LTL</v>
          </cell>
        </row>
        <row r="110">
          <cell r="B110" t="str">
            <v>Kyrgyzstan</v>
          </cell>
          <cell r="AG110" t="str">
            <v>LUF</v>
          </cell>
        </row>
        <row r="111">
          <cell r="B111" t="str">
            <v>Lao People's Democratic Republic</v>
          </cell>
          <cell r="AG111" t="str">
            <v>LVL</v>
          </cell>
        </row>
        <row r="112">
          <cell r="B112" t="str">
            <v>Latvia</v>
          </cell>
          <cell r="AG112" t="str">
            <v>LYD</v>
          </cell>
        </row>
        <row r="113">
          <cell r="B113" t="str">
            <v>Lebanon</v>
          </cell>
          <cell r="AG113" t="str">
            <v>MAD</v>
          </cell>
        </row>
        <row r="114">
          <cell r="B114" t="str">
            <v>Lesotho</v>
          </cell>
          <cell r="AG114" t="str">
            <v>MDL</v>
          </cell>
        </row>
        <row r="115">
          <cell r="B115" t="str">
            <v>Liberia</v>
          </cell>
          <cell r="AG115" t="str">
            <v>MGA</v>
          </cell>
        </row>
        <row r="116">
          <cell r="B116" t="str">
            <v>Libya</v>
          </cell>
          <cell r="AG116" t="str">
            <v>MGF</v>
          </cell>
        </row>
        <row r="117">
          <cell r="B117" t="str">
            <v>Liechtenstein</v>
          </cell>
          <cell r="AG117" t="str">
            <v>MKD</v>
          </cell>
        </row>
        <row r="118">
          <cell r="B118" t="str">
            <v>Lithuania</v>
          </cell>
          <cell r="AG118" t="str">
            <v>MMK</v>
          </cell>
        </row>
        <row r="119">
          <cell r="B119" t="str">
            <v>Luxembourg</v>
          </cell>
          <cell r="AG119" t="str">
            <v>MNT</v>
          </cell>
        </row>
        <row r="120">
          <cell r="B120" t="str">
            <v>Madagascar</v>
          </cell>
          <cell r="AG120" t="str">
            <v>MOP</v>
          </cell>
        </row>
        <row r="121">
          <cell r="B121" t="str">
            <v>Malawi</v>
          </cell>
          <cell r="AG121" t="str">
            <v>MRO</v>
          </cell>
        </row>
        <row r="122">
          <cell r="B122" t="str">
            <v>Malaysia</v>
          </cell>
          <cell r="AG122" t="str">
            <v>MTL</v>
          </cell>
        </row>
        <row r="123">
          <cell r="B123" t="str">
            <v>Maldives</v>
          </cell>
          <cell r="AG123" t="str">
            <v>MUR</v>
          </cell>
        </row>
        <row r="124">
          <cell r="B124" t="str">
            <v>Mali</v>
          </cell>
          <cell r="AG124" t="str">
            <v>MVR</v>
          </cell>
        </row>
        <row r="125">
          <cell r="B125" t="str">
            <v>Malta</v>
          </cell>
          <cell r="AG125" t="str">
            <v>MWK</v>
          </cell>
        </row>
        <row r="126">
          <cell r="B126" t="str">
            <v>Marshall Islands</v>
          </cell>
          <cell r="AG126" t="str">
            <v>MXN</v>
          </cell>
        </row>
        <row r="127">
          <cell r="B127" t="str">
            <v>Mauritania</v>
          </cell>
          <cell r="AG127" t="str">
            <v>MYR</v>
          </cell>
        </row>
        <row r="128">
          <cell r="B128" t="str">
            <v>Mauritius</v>
          </cell>
          <cell r="AG128" t="str">
            <v>MZM</v>
          </cell>
        </row>
        <row r="129">
          <cell r="B129" t="str">
            <v>Mexico</v>
          </cell>
          <cell r="AG129" t="str">
            <v>MZN</v>
          </cell>
        </row>
        <row r="130">
          <cell r="B130" t="str">
            <v>Micronesia (Federated States of)</v>
          </cell>
          <cell r="AG130" t="str">
            <v>NAD</v>
          </cell>
        </row>
        <row r="131">
          <cell r="B131" t="str">
            <v>Monaco</v>
          </cell>
          <cell r="AG131" t="str">
            <v>NGN</v>
          </cell>
        </row>
        <row r="132">
          <cell r="B132" t="str">
            <v>Mongolia</v>
          </cell>
          <cell r="AG132" t="str">
            <v>NIO</v>
          </cell>
        </row>
        <row r="133">
          <cell r="B133" t="str">
            <v>Montenegro</v>
          </cell>
          <cell r="AG133" t="str">
            <v>NLG</v>
          </cell>
        </row>
        <row r="134">
          <cell r="B134" t="str">
            <v>Morocco</v>
          </cell>
          <cell r="AG134" t="str">
            <v>NOK</v>
          </cell>
        </row>
        <row r="135">
          <cell r="B135" t="str">
            <v>Mozambique</v>
          </cell>
          <cell r="AG135" t="str">
            <v>NPR</v>
          </cell>
        </row>
        <row r="136">
          <cell r="B136" t="str">
            <v>Myanmar</v>
          </cell>
          <cell r="AG136" t="str">
            <v>NZD</v>
          </cell>
        </row>
        <row r="137">
          <cell r="B137" t="str">
            <v>Namibia</v>
          </cell>
          <cell r="AG137" t="str">
            <v>OMR</v>
          </cell>
        </row>
        <row r="138">
          <cell r="B138" t="str">
            <v>Nepal</v>
          </cell>
          <cell r="AG138" t="str">
            <v>PAB</v>
          </cell>
        </row>
        <row r="139">
          <cell r="B139" t="str">
            <v>Netherlands</v>
          </cell>
          <cell r="AG139" t="str">
            <v>PEN</v>
          </cell>
        </row>
        <row r="140">
          <cell r="B140" t="str">
            <v>New Caledonia</v>
          </cell>
          <cell r="AG140" t="str">
            <v>PGK</v>
          </cell>
        </row>
        <row r="141">
          <cell r="B141" t="str">
            <v>New Zealand</v>
          </cell>
          <cell r="AG141" t="str">
            <v>PHP</v>
          </cell>
        </row>
        <row r="142">
          <cell r="B142" t="str">
            <v>Nicaragua</v>
          </cell>
          <cell r="AG142" t="str">
            <v>PKR</v>
          </cell>
        </row>
        <row r="143">
          <cell r="B143" t="str">
            <v>Niger</v>
          </cell>
          <cell r="AG143" t="str">
            <v>PLN</v>
          </cell>
        </row>
        <row r="144">
          <cell r="B144" t="str">
            <v>Nigeria</v>
          </cell>
          <cell r="AG144" t="str">
            <v>PLX</v>
          </cell>
        </row>
        <row r="145">
          <cell r="B145" t="str">
            <v>Northern Mariana Islands</v>
          </cell>
          <cell r="AG145" t="str">
            <v>PLZ</v>
          </cell>
        </row>
        <row r="146">
          <cell r="B146" t="str">
            <v>Norway</v>
          </cell>
          <cell r="AG146" t="str">
            <v>PTE</v>
          </cell>
        </row>
        <row r="147">
          <cell r="B147" t="str">
            <v>Oman</v>
          </cell>
          <cell r="AG147" t="str">
            <v>PYG</v>
          </cell>
        </row>
        <row r="148">
          <cell r="B148" t="str">
            <v>Pakistan</v>
          </cell>
          <cell r="AG148" t="str">
            <v>QAR</v>
          </cell>
        </row>
        <row r="149">
          <cell r="B149" t="str">
            <v>Palau</v>
          </cell>
          <cell r="AG149" t="str">
            <v>ROL</v>
          </cell>
        </row>
        <row r="150">
          <cell r="B150" t="str">
            <v>Panama</v>
          </cell>
          <cell r="AG150" t="str">
            <v>RON</v>
          </cell>
        </row>
        <row r="151">
          <cell r="B151" t="str">
            <v>Papua New Guinea</v>
          </cell>
          <cell r="AG151" t="str">
            <v>RSD</v>
          </cell>
        </row>
        <row r="152">
          <cell r="B152" t="str">
            <v>Paraguay</v>
          </cell>
          <cell r="AG152" t="str">
            <v>RUB</v>
          </cell>
        </row>
        <row r="153">
          <cell r="B153" t="str">
            <v>Peru</v>
          </cell>
          <cell r="AG153" t="str">
            <v>RWF</v>
          </cell>
        </row>
        <row r="154">
          <cell r="B154" t="str">
            <v>Philippines</v>
          </cell>
          <cell r="AG154" t="str">
            <v>SAR</v>
          </cell>
        </row>
        <row r="155">
          <cell r="B155" t="str">
            <v>Poland</v>
          </cell>
          <cell r="AG155" t="str">
            <v>SBD</v>
          </cell>
        </row>
        <row r="156">
          <cell r="B156" t="str">
            <v>Portugal</v>
          </cell>
          <cell r="AG156" t="str">
            <v>SCR</v>
          </cell>
        </row>
        <row r="157">
          <cell r="B157" t="str">
            <v>Puerto Rico</v>
          </cell>
          <cell r="AG157" t="str">
            <v>SDD</v>
          </cell>
        </row>
        <row r="158">
          <cell r="B158" t="str">
            <v>Qatar</v>
          </cell>
          <cell r="AG158" t="str">
            <v>SDG</v>
          </cell>
        </row>
        <row r="159">
          <cell r="B159" t="str">
            <v>Republic of Korea</v>
          </cell>
          <cell r="AG159" t="str">
            <v>SEK</v>
          </cell>
        </row>
        <row r="160">
          <cell r="B160" t="str">
            <v>Republic of Moldova</v>
          </cell>
          <cell r="AG160" t="str">
            <v>SGD</v>
          </cell>
        </row>
        <row r="161">
          <cell r="B161" t="str">
            <v>Russian Federation</v>
          </cell>
          <cell r="AG161" t="str">
            <v>SHP</v>
          </cell>
        </row>
        <row r="162">
          <cell r="B162" t="str">
            <v>Rwanda</v>
          </cell>
          <cell r="AG162" t="str">
            <v>SIT</v>
          </cell>
        </row>
        <row r="163">
          <cell r="B163" t="str">
            <v>Saint Kitts and Nevis</v>
          </cell>
          <cell r="AG163" t="str">
            <v>SKK</v>
          </cell>
        </row>
        <row r="164">
          <cell r="B164" t="str">
            <v>Saint Lucia</v>
          </cell>
          <cell r="AG164" t="str">
            <v>SLL</v>
          </cell>
        </row>
        <row r="165">
          <cell r="B165" t="str">
            <v>Saint Vincent and the Grenadines</v>
          </cell>
          <cell r="AG165" t="str">
            <v>SOS</v>
          </cell>
        </row>
        <row r="166">
          <cell r="B166" t="str">
            <v>Saint-Martin (French part)</v>
          </cell>
          <cell r="AG166" t="str">
            <v>SPL</v>
          </cell>
        </row>
        <row r="167">
          <cell r="B167" t="str">
            <v>Samoa</v>
          </cell>
          <cell r="AG167" t="str">
            <v>SRD</v>
          </cell>
        </row>
        <row r="168">
          <cell r="B168" t="str">
            <v>San Marino</v>
          </cell>
          <cell r="AG168" t="str">
            <v>SRG</v>
          </cell>
        </row>
        <row r="169">
          <cell r="B169" t="str">
            <v>Sao Tome and Principe</v>
          </cell>
          <cell r="AG169" t="str">
            <v>SSP</v>
          </cell>
        </row>
        <row r="170">
          <cell r="B170" t="str">
            <v>Saudi Arabia</v>
          </cell>
          <cell r="AG170" t="str">
            <v>STD</v>
          </cell>
        </row>
        <row r="171">
          <cell r="B171" t="str">
            <v>Senegal</v>
          </cell>
          <cell r="AG171" t="str">
            <v>SVC</v>
          </cell>
        </row>
        <row r="172">
          <cell r="B172" t="str">
            <v>Serbia</v>
          </cell>
          <cell r="AG172" t="str">
            <v>SYP</v>
          </cell>
        </row>
        <row r="173">
          <cell r="B173" t="str">
            <v>Seychelles</v>
          </cell>
          <cell r="AG173" t="str">
            <v>SZL</v>
          </cell>
        </row>
        <row r="174">
          <cell r="B174" t="str">
            <v>Sierra Leone</v>
          </cell>
          <cell r="AG174" t="str">
            <v>THB</v>
          </cell>
        </row>
        <row r="175">
          <cell r="B175" t="str">
            <v>Singapore</v>
          </cell>
          <cell r="AG175" t="str">
            <v>TJS</v>
          </cell>
        </row>
        <row r="176">
          <cell r="B176" t="str">
            <v>Sint Maarten (Dutch part)</v>
          </cell>
          <cell r="AG176" t="str">
            <v>TMM</v>
          </cell>
        </row>
        <row r="177">
          <cell r="B177" t="str">
            <v>Slovakia</v>
          </cell>
          <cell r="AG177" t="str">
            <v>TND</v>
          </cell>
        </row>
        <row r="178">
          <cell r="B178" t="str">
            <v>Slovenia</v>
          </cell>
          <cell r="AG178" t="str">
            <v>TOF</v>
          </cell>
        </row>
        <row r="179">
          <cell r="B179" t="str">
            <v>Solomon Islands</v>
          </cell>
          <cell r="AG179" t="str">
            <v>TOP</v>
          </cell>
        </row>
        <row r="180">
          <cell r="B180" t="str">
            <v>Somalia</v>
          </cell>
          <cell r="AG180" t="str">
            <v>TRL</v>
          </cell>
        </row>
        <row r="181">
          <cell r="B181" t="str">
            <v>South Africa</v>
          </cell>
          <cell r="AG181" t="str">
            <v>TRY</v>
          </cell>
        </row>
        <row r="182">
          <cell r="B182" t="str">
            <v>South Sudan</v>
          </cell>
          <cell r="AG182" t="str">
            <v>TTD</v>
          </cell>
        </row>
        <row r="183">
          <cell r="B183" t="str">
            <v>Spain</v>
          </cell>
          <cell r="AG183" t="str">
            <v>TVD</v>
          </cell>
        </row>
        <row r="184">
          <cell r="B184" t="str">
            <v>Sri Lanka</v>
          </cell>
          <cell r="AG184" t="str">
            <v>TW1</v>
          </cell>
        </row>
        <row r="185">
          <cell r="B185" t="str">
            <v>Sudan</v>
          </cell>
          <cell r="AG185" t="str">
            <v>TW2</v>
          </cell>
        </row>
        <row r="186">
          <cell r="B186" t="str">
            <v>Suriname</v>
          </cell>
          <cell r="AG186" t="str">
            <v>TWD</v>
          </cell>
        </row>
        <row r="187">
          <cell r="B187" t="str">
            <v>Swaziland</v>
          </cell>
          <cell r="AG187" t="str">
            <v>TZS</v>
          </cell>
        </row>
        <row r="188">
          <cell r="B188" t="str">
            <v>Sweden</v>
          </cell>
          <cell r="AG188" t="str">
            <v>UAH</v>
          </cell>
        </row>
        <row r="189">
          <cell r="B189" t="str">
            <v>Switzerland</v>
          </cell>
          <cell r="AG189" t="str">
            <v>UGX</v>
          </cell>
        </row>
        <row r="190">
          <cell r="B190" t="str">
            <v>Syrian Arab Republic</v>
          </cell>
          <cell r="AG190" t="str">
            <v>USD</v>
          </cell>
        </row>
        <row r="191">
          <cell r="B191" t="str">
            <v>Tajikistan</v>
          </cell>
          <cell r="AG191" t="str">
            <v>UYU</v>
          </cell>
        </row>
        <row r="192">
          <cell r="B192" t="str">
            <v>Tanzania</v>
          </cell>
          <cell r="AG192" t="str">
            <v>UZS</v>
          </cell>
        </row>
        <row r="193">
          <cell r="B193" t="str">
            <v>Thailand</v>
          </cell>
          <cell r="AG193" t="str">
            <v>VAC</v>
          </cell>
        </row>
        <row r="194">
          <cell r="B194" t="str">
            <v>The former Yugoslav Republic of Macedonia</v>
          </cell>
          <cell r="AG194" t="str">
            <v>VAL</v>
          </cell>
        </row>
        <row r="195">
          <cell r="B195" t="str">
            <v>Togo</v>
          </cell>
          <cell r="AG195" t="str">
            <v>VEB</v>
          </cell>
        </row>
        <row r="196">
          <cell r="B196" t="str">
            <v>Tonga</v>
          </cell>
          <cell r="AG196" t="str">
            <v>VEF</v>
          </cell>
        </row>
        <row r="197">
          <cell r="B197" t="str">
            <v>Trinidad and Tobago</v>
          </cell>
          <cell r="AG197" t="str">
            <v>VND</v>
          </cell>
        </row>
        <row r="198">
          <cell r="B198" t="str">
            <v>Tunisia</v>
          </cell>
          <cell r="AG198" t="str">
            <v>VUV</v>
          </cell>
        </row>
        <row r="199">
          <cell r="B199" t="str">
            <v>Turkey</v>
          </cell>
          <cell r="AG199" t="str">
            <v>WST</v>
          </cell>
        </row>
        <row r="200">
          <cell r="B200" t="str">
            <v>Turkmenistan</v>
          </cell>
          <cell r="AG200" t="str">
            <v>XAF</v>
          </cell>
        </row>
        <row r="201">
          <cell r="B201" t="str">
            <v>Turks and Caicos Islands</v>
          </cell>
          <cell r="AG201" t="str">
            <v>XAG</v>
          </cell>
        </row>
        <row r="202">
          <cell r="B202" t="str">
            <v>Tuvalu</v>
          </cell>
          <cell r="AG202" t="str">
            <v>XAU</v>
          </cell>
        </row>
        <row r="203">
          <cell r="B203" t="str">
            <v>Uganda</v>
          </cell>
          <cell r="AG203" t="str">
            <v>XCD</v>
          </cell>
        </row>
        <row r="204">
          <cell r="B204" t="str">
            <v>Ukraine</v>
          </cell>
          <cell r="AG204" t="str">
            <v>XDR</v>
          </cell>
        </row>
        <row r="205">
          <cell r="B205" t="str">
            <v>United Arab Emirates</v>
          </cell>
          <cell r="AG205" t="str">
            <v>XOF</v>
          </cell>
        </row>
        <row r="206">
          <cell r="B206" t="str">
            <v>United Kingdom of Great Britain and Northern Ireland</v>
          </cell>
          <cell r="AG206" t="str">
            <v>XPD</v>
          </cell>
        </row>
        <row r="207">
          <cell r="B207" t="str">
            <v>United States of America</v>
          </cell>
          <cell r="AG207" t="str">
            <v>XPF</v>
          </cell>
        </row>
        <row r="208">
          <cell r="B208" t="str">
            <v>United States Virgin Islands</v>
          </cell>
          <cell r="AG208" t="str">
            <v>XPT</v>
          </cell>
        </row>
        <row r="209">
          <cell r="B209" t="str">
            <v>Uruguay</v>
          </cell>
          <cell r="AG209" t="str">
            <v>YER</v>
          </cell>
        </row>
        <row r="210">
          <cell r="B210" t="str">
            <v>Uzbekistan</v>
          </cell>
          <cell r="AG210" t="str">
            <v>ZAC</v>
          </cell>
        </row>
        <row r="211">
          <cell r="B211" t="str">
            <v>Vanuatu</v>
          </cell>
          <cell r="AG211" t="str">
            <v>ZAR</v>
          </cell>
        </row>
        <row r="212">
          <cell r="B212" t="str">
            <v>Venezuela (Bolivarian Republic of)</v>
          </cell>
          <cell r="AG212" t="str">
            <v>ZMK</v>
          </cell>
        </row>
        <row r="213">
          <cell r="B213" t="str">
            <v>Viet Nam</v>
          </cell>
          <cell r="AG213" t="str">
            <v>ZWN</v>
          </cell>
        </row>
        <row r="214">
          <cell r="B214" t="str">
            <v>Yemen</v>
          </cell>
          <cell r="AG214" t="str">
            <v>ZMW</v>
          </cell>
        </row>
        <row r="215">
          <cell r="B215" t="str">
            <v>Zambia</v>
          </cell>
          <cell r="AG215" t="str">
            <v>ZWD</v>
          </cell>
        </row>
        <row r="216">
          <cell r="B216" t="str">
            <v>Zimbabwe</v>
          </cell>
        </row>
      </sheetData>
      <sheetData sheetId="4"/>
      <sheetData sheetId="5"/>
      <sheetData sheetId="6"/>
      <sheetData sheetId="7"/>
      <sheetData sheetId="8"/>
      <sheetData sheetId="9"/>
      <sheetData sheetId="10"/>
      <sheetData sheetId="11"/>
      <sheetData sheetId="12"/>
      <sheetData sheetId="13"/>
      <sheetData sheetId="14"/>
      <sheetData sheetId="15">
        <row r="3">
          <cell r="B3" t="str">
            <v>Positive, non-zero integer</v>
          </cell>
        </row>
        <row r="4">
          <cell r="B4" t="str">
            <v>Positive, non-zero percentage</v>
          </cell>
        </row>
        <row r="5">
          <cell r="B5" t="str">
            <v>Positive, non-zero decimal</v>
          </cell>
        </row>
        <row r="6">
          <cell r="B6" t="str">
            <v>Positive or zero percentage</v>
          </cell>
        </row>
        <row r="7">
          <cell r="B7" t="str">
            <v>Positive, non-zero integer</v>
          </cell>
        </row>
        <row r="8">
          <cell r="B8" t="str">
            <v>Positive, non-zero percentage</v>
          </cell>
        </row>
        <row r="9">
          <cell r="B9" t="str">
            <v>Positive, non-zero decimal</v>
          </cell>
        </row>
        <row r="10">
          <cell r="B10" t="str">
            <v>Positive or zero percentage</v>
          </cell>
        </row>
        <row r="12">
          <cell r="B12" t="str">
            <v>None</v>
          </cell>
        </row>
        <row r="13">
          <cell r="B13"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Summary"/>
      <sheetName val="Reference Data"/>
      <sheetName val="Instructions"/>
      <sheetName val="Product Overview &amp; Scale"/>
      <sheetName val="Financial Structure &amp; Pricing"/>
      <sheetName val="Value Chain Support"/>
      <sheetName val="Training"/>
      <sheetName val="Measuring Impact"/>
      <sheetName val="Definitions"/>
      <sheetName val="Glossary"/>
      <sheetName val="Import for Orbeon"/>
    </sheetNames>
    <sheetDataSet>
      <sheetData sheetId="0"/>
      <sheetData sheetId="1">
        <row r="4">
          <cell r="B4" t="str">
            <v>Afghanistan</v>
          </cell>
          <cell r="R4" t="str">
            <v>Group</v>
          </cell>
        </row>
        <row r="5">
          <cell r="R5" t="str">
            <v>Individual</v>
          </cell>
        </row>
      </sheetData>
      <sheetData sheetId="2"/>
      <sheetData sheetId="3">
        <row r="2">
          <cell r="B2" t="str">
            <v>POS.1.1</v>
          </cell>
        </row>
      </sheetData>
      <sheetData sheetId="4">
        <row r="2">
          <cell r="B2" t="str">
            <v>FPS.1.1</v>
          </cell>
        </row>
      </sheetData>
      <sheetData sheetId="5">
        <row r="2">
          <cell r="B2" t="str">
            <v>VCS.1.1</v>
          </cell>
        </row>
      </sheetData>
      <sheetData sheetId="6">
        <row r="2">
          <cell r="B2" t="str">
            <v>TRA.1.1</v>
          </cell>
        </row>
      </sheetData>
      <sheetData sheetId="7">
        <row r="2">
          <cell r="B2" t="str">
            <v>IMP.1.1</v>
          </cell>
        </row>
      </sheetData>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A6:CY75" totalsRowShown="0" headerRowDxfId="134" dataDxfId="133" tableBorderDxfId="132" headerRowCellStyle="40% - Accent5">
  <autoFilter ref="A6:CY75" xr:uid="{00000000-0009-0000-0100-000007000000}"/>
  <tableColumns count="103">
    <tableColumn id="1" xr3:uid="{00000000-0010-0000-0000-000001000000}" name="Field Name" dataDxfId="131" dataCellStyle="60% - Accent3"/>
    <tableColumn id="2" xr3:uid="{00000000-0010-0000-0000-000002000000}" name="FSP Name" dataDxfId="130"/>
    <tableColumn id="3" xr3:uid="{00000000-0010-0000-0000-000003000000}" name="FSP ID" dataDxfId="129"/>
    <tableColumn id="4" xr3:uid="{00000000-0010-0000-0000-000004000000}" name="Product ID" dataDxfId="128"/>
    <tableColumn id="5" xr3:uid="{00000000-0010-0000-0000-000005000000}" name="As of date" dataDxfId="127"/>
    <tableColumn id="6" xr3:uid="{00000000-0010-0000-0000-000006000000}" name="Currency" dataDxfId="126"/>
    <tableColumn id="7" xr3:uid="{00000000-0010-0000-0000-000007000000}" name="Product name" dataDxfId="125"/>
    <tableColumn id="8" xr3:uid="{00000000-0010-0000-0000-000008000000}" name="Summary of product" dataDxfId="124"/>
    <tableColumn id="9" xr3:uid="{00000000-0010-0000-0000-000009000000}" name="Country" dataDxfId="123"/>
    <tableColumn id="10" xr3:uid="{00000000-0010-0000-0000-00000A000000}" name="Total clients bracket" dataDxfId="122"/>
    <tableColumn id="11" xr3:uid="{00000000-0010-0000-0000-00000B000000}" name="Product clients bracket" dataDxfId="121"/>
    <tableColumn id="12" xr3:uid="{00000000-0010-0000-0000-00000C000000}" name="Number of product clients" dataDxfId="120" dataCellStyle="Comma"/>
    <tableColumn id="13" xr3:uid="{00000000-0010-0000-0000-00000D000000}" name="Percent of total clients that are product clients" dataDxfId="119" dataCellStyle="Percent"/>
    <tableColumn id="14" xr3:uid="{00000000-0010-0000-0000-00000E000000}" name="Average loan size per client" dataDxfId="118" dataCellStyle="Comma"/>
    <tableColumn id="15" xr3:uid="{00000000-0010-0000-0000-00000F000000}" name="Product portfolio bracket" dataDxfId="117"/>
    <tableColumn id="16" xr3:uid="{00000000-0010-0000-0000-000010000000}" name="Product portfolio" dataDxfId="116" dataCellStyle="Comma"/>
    <tableColumn id="17" xr3:uid="{00000000-0010-0000-0000-000011000000}" name="FSP: Type of provider of financial product or service " dataDxfId="115"/>
    <tableColumn id="18" xr3:uid="{00000000-0010-0000-0000-000012000000}" name="FSP: Name of provider of financial product or service " dataDxfId="114"/>
    <tableColumn id="19" xr3:uid="{00000000-0010-0000-0000-000013000000}" name="Commodity" dataDxfId="113"/>
    <tableColumn id="20" xr3:uid="{00000000-0010-0000-0000-000014000000}" name="Use of alternative data and data analytics for loan assessment" dataDxfId="112"/>
    <tableColumn id="21" xr3:uid="{00000000-0010-0000-0000-000015000000}" name="If Yes, select all that apply" dataDxfId="111"/>
    <tableColumn id="22" xr3:uid="{00000000-0010-0000-0000-000016000000}" name="Target client by plot size" dataDxfId="110"/>
    <tableColumn id="23" xr3:uid="{00000000-0010-0000-0000-000017000000}" name="Target client by income" dataDxfId="109"/>
    <tableColumn id="24" xr3:uid="{00000000-0010-0000-0000-000018000000}" name="Has the product a focus on gender?" dataDxfId="108"/>
    <tableColumn id="25" xr3:uid="{00000000-0010-0000-0000-000019000000}" name="Percent of product clients that are female" dataDxfId="107" dataCellStyle="Percent"/>
    <tableColumn id="26" xr3:uid="{00000000-0010-0000-0000-00001A000000}" name="Description of client" dataDxfId="106"/>
    <tableColumn id="27" xr3:uid="{00000000-0010-0000-0000-00001B000000}" name="Digitized customer relationship management" dataDxfId="105"/>
    <tableColumn id="28" xr3:uid="{00000000-0010-0000-0000-00001C000000}" name="Digitized customer registration" dataDxfId="104"/>
    <tableColumn id="29" xr3:uid="{00000000-0010-0000-0000-00001D000000}" name="Loan or product structure is flexible" dataDxfId="103"/>
    <tableColumn id="30" xr3:uid="{00000000-0010-0000-0000-00001E000000}" name="Loan or product structure is flexible? If Yes, describe" dataDxfId="102"/>
    <tableColumn id="31" xr3:uid="{00000000-0010-0000-0000-00001F000000}" name="Repayment structure is flexible" dataDxfId="101"/>
    <tableColumn id="32" xr3:uid="{00000000-0010-0000-0000-000020000000}" name="Repayment structure is flexible? If Yes, describe" dataDxfId="100"/>
    <tableColumn id="33" xr3:uid="{00000000-0010-0000-0000-000021000000}" name="Loan or product term covers growing season" dataDxfId="99"/>
    <tableColumn id="34" xr3:uid="{00000000-0010-0000-0000-000022000000}" name="Loan or product term covers growing season? If Yes, describe" dataDxfId="98"/>
    <tableColumn id="35" xr3:uid="{00000000-0010-0000-0000-000023000000}" name="Grace period offered" dataDxfId="97"/>
    <tableColumn id="36" xr3:uid="{00000000-0010-0000-0000-000024000000}" name="Grace period offered? If Yes, describe" dataDxfId="96"/>
    <tableColumn id="37" xr3:uid="{00000000-0010-0000-0000-000025000000}" name="Group or individual loan" dataDxfId="95"/>
    <tableColumn id="38" xr3:uid="{00000000-0010-0000-0000-000026000000}" name="APR" dataDxfId="94" dataCellStyle="Percent"/>
    <tableColumn id="39" xr3:uid="{00000000-0010-0000-0000-000027000000}" name="Average Loan processing time (days)" dataDxfId="93"/>
    <tableColumn id="40" xr3:uid="{00000000-0010-0000-0000-000028000000}" name="If flat rate, why?" dataDxfId="92"/>
    <tableColumn id="41" xr3:uid="{00000000-0010-0000-0000-000029000000}" name="Is APR or other transparent pricing communicated to clients?" dataDxfId="91"/>
    <tableColumn id="42" xr3:uid="{00000000-0010-0000-0000-00002A000000}" name="Is APR or other transparent pricing communicated to clients? If Yes, describe" dataDxfId="90"/>
    <tableColumn id="43" xr3:uid="{00000000-0010-0000-0000-00002B000000}" name="Type of primary insurance product" dataDxfId="89"/>
    <tableColumn id="44" xr3:uid="{00000000-0010-0000-0000-00002C000000}" name="Total insurance coverage in the last 12 months for primary insurance product" dataDxfId="88"/>
    <tableColumn id="45" xr3:uid="{00000000-0010-0000-0000-00002D000000}" name="Total pay-outs to clients in last 12 months for primary insurance product" dataDxfId="87"/>
    <tableColumn id="46" xr3:uid="{00000000-0010-0000-0000-00002E000000}" name="Average premium per client in last 12 months for primary insurance product" dataDxfId="86"/>
    <tableColumn id="47" xr3:uid="{00000000-0010-0000-0000-00002F000000}" name="Other secondary/ tertiary insurance product information" dataDxfId="85"/>
    <tableColumn id="48" xr3:uid="{00000000-0010-0000-0000-000030000000}" name="Average deposit size" dataDxfId="84"/>
    <tableColumn id="49" xr3:uid="{00000000-0010-0000-0000-000031000000}" name="Average transaction size" dataDxfId="83"/>
    <tableColumn id="50" xr3:uid="{00000000-0010-0000-0000-000032000000}" name="Total transactions amount" dataDxfId="82" dataCellStyle="Comma"/>
    <tableColumn id="51" xr3:uid="{00000000-0010-0000-0000-000033000000}" name="Type of transactional product" dataDxfId="81"/>
    <tableColumn id="52" xr3:uid="{00000000-0010-0000-0000-000034000000}" name="Annualized repayment rate of the product" dataDxfId="80"/>
    <tableColumn id="53" xr3:uid="{00000000-0010-0000-0000-000035000000}" name="Inputs, assets, services are readily available" dataDxfId="79"/>
    <tableColumn id="54" xr3:uid="{00000000-0010-0000-0000-000036000000}" name="Inputs, assets, services are readily available? If Yes, describe" dataDxfId="78"/>
    <tableColumn id="55" xr3:uid="{00000000-0010-0000-0000-000037000000}" name="Inputs, assets, services are available at time demanded by client" dataDxfId="77"/>
    <tableColumn id="56" xr3:uid="{00000000-0010-0000-0000-000038000000}" name="Inputs, assets, services are available at time demanded by client? If Yes, describe" dataDxfId="76"/>
    <tableColumn id="57" xr3:uid="{00000000-0010-0000-0000-000039000000}" name="Inputs, assets, services available within reasonable distance of client" dataDxfId="75"/>
    <tableColumn id="58" xr3:uid="{00000000-0010-0000-0000-00003A000000}" name="Inputs, assets, services available within reasonable distance of client? If Yes, describe" dataDxfId="74"/>
    <tableColumn id="59" xr3:uid="{00000000-0010-0000-0000-00003B000000}" name="Inputs, assets, services are of good quality" dataDxfId="73"/>
    <tableColumn id="60" xr3:uid="{00000000-0010-0000-0000-00003C000000}" name="Inputs, assets, services are of good quality? If Yes, describe" dataDxfId="72"/>
    <tableColumn id="61" xr3:uid="{00000000-0010-0000-0000-00003D000000}" name="Type of Inputs offered " dataDxfId="71"/>
    <tableColumn id="62" xr3:uid="{00000000-0010-0000-0000-00003E000000}" name="Informal management services provided" dataDxfId="70"/>
    <tableColumn id="63" xr3:uid="{00000000-0010-0000-0000-00003F000000}" name="Informal management services provided? If Yes, describe" dataDxfId="69"/>
    <tableColumn id="64" xr3:uid="{00000000-0010-0000-0000-000040000000}" name="Formal programs in place for post-harvest management" dataDxfId="68"/>
    <tableColumn id="65" xr3:uid="{00000000-0010-0000-0000-000041000000}" name="Formal programs in place for post-harvest management? If Yes, describe" dataDxfId="67"/>
    <tableColumn id="66" xr3:uid="{00000000-0010-0000-0000-000042000000}" name="If Yes to above, do over 50% of clients use service/ program" dataDxfId="66"/>
    <tableColumn id="67" xr3:uid="{00000000-0010-0000-0000-000043000000}" name="Do over 50% of clients use service/ program? If Yes, describe" dataDxfId="65"/>
    <tableColumn id="68" xr3:uid="{00000000-0010-0000-0000-000044000000}" name="Informal linkages exist between clients and buyers/producers" dataDxfId="64"/>
    <tableColumn id="69" xr3:uid="{00000000-0010-0000-0000-000045000000}" name="Informal linkages exist between clients and buyers/producers? If Yes, describe" dataDxfId="63"/>
    <tableColumn id="70" xr3:uid="{00000000-0010-0000-0000-000046000000}" name="Formal linkages exist between clients and buyers/producers" dataDxfId="62"/>
    <tableColumn id="71" xr3:uid="{00000000-0010-0000-0000-000047000000}" name="Formal linkages exist between clients and buyers/producers? If Yes, describe" dataDxfId="61"/>
    <tableColumn id="72" xr3:uid="{00000000-0010-0000-0000-000048000000}" name="Guaranteed market opportunities exist for clients" dataDxfId="60"/>
    <tableColumn id="73" xr3:uid="{00000000-0010-0000-0000-000049000000}" name="Guaranteed market opportunities exist for clients? If Yes, describe" dataDxfId="59"/>
    <tableColumn id="74" xr3:uid="{00000000-0010-0000-0000-00004A000000}" name="If Yes to above, do over 50% of clients use the service/ program" dataDxfId="58"/>
    <tableColumn id="75" xr3:uid="{00000000-0010-0000-0000-00004B000000}" name="Do over 50% of clients use the service/ program? If Yes, describe" dataDxfId="57"/>
    <tableColumn id="76" xr3:uid="{00000000-0010-0000-0000-00004C000000}" name="Agricultural training available to clients " dataDxfId="56"/>
    <tableColumn id="77" xr3:uid="{00000000-0010-0000-0000-00004D000000}" name="Agricultural training available to clients ? If Yes, describe" dataDxfId="55"/>
    <tableColumn id="78" xr3:uid="{00000000-0010-0000-0000-00004E000000}" name="Agricultural training available to clients using formal curriculum" dataDxfId="54"/>
    <tableColumn id="79" xr3:uid="{00000000-0010-0000-0000-00004F000000}" name="Agricultural training available to clients using formal curriculum? If Yes, describe" dataDxfId="53"/>
    <tableColumn id="80" xr3:uid="{00000000-0010-0000-0000-000050000000}" name="Multiple agricultural trainings delivered during product cycle" dataDxfId="52"/>
    <tableColumn id="81" xr3:uid="{00000000-0010-0000-0000-000051000000}" name="Multiple agricultural trainings delivered during product cycle? If Yes, describe" dataDxfId="51"/>
    <tableColumn id="82" xr3:uid="{00000000-0010-0000-0000-000052000000}" name="Organization does quality checks on trainings" dataDxfId="50"/>
    <tableColumn id="83" xr3:uid="{00000000-0010-0000-0000-000053000000}" name="Organization does quality checks on trainings? If Yes, describe" dataDxfId="49"/>
    <tableColumn id="84" xr3:uid="{00000000-0010-0000-0000-000054000000}" name="Training cost" dataDxfId="48"/>
    <tableColumn id="85" xr3:uid="{00000000-0010-0000-0000-000055000000}" name="Financial literacy training takes places (Yes, No)" dataDxfId="47"/>
    <tableColumn id="86" xr3:uid="{00000000-0010-0000-0000-000056000000}" name="Classroom/theoretical training offered by administering party" dataDxfId="46"/>
    <tableColumn id="87" xr3:uid="{00000000-0010-0000-0000-000057000000}" name="Classroom/theoretical training offered by administering party? If Yes, describe" dataDxfId="45"/>
    <tableColumn id="88" xr3:uid="{00000000-0010-0000-0000-000058000000}" name="Training engages clients in participatory learning with additional materials" dataDxfId="44"/>
    <tableColumn id="89" xr3:uid="{00000000-0010-0000-0000-000059000000}" name="Training engages clients in participatory learning with additional materials? If Yes, describe" dataDxfId="43"/>
    <tableColumn id="90" xr3:uid="{00000000-0010-0000-0000-00005A000000}" name="Training is offered in a convenient location for clients" dataDxfId="42"/>
    <tableColumn id="91" xr3:uid="{00000000-0010-0000-0000-00005B000000}" name="Training is offered in a convenient location for clients? If Yes, describe" dataDxfId="41"/>
    <tableColumn id="92" xr3:uid="{00000000-0010-0000-0000-00005C000000}" name="Regular measurement of farmer yields takes place" dataDxfId="40"/>
    <tableColumn id="93" xr3:uid="{00000000-0010-0000-0000-00005D000000}" name="Regular measurement of farmer yields takes place? If Yes, describe" dataDxfId="39"/>
    <tableColumn id="94" xr3:uid="{00000000-0010-0000-0000-00005E000000}" name="Formal measurement with strong control group" dataDxfId="38"/>
    <tableColumn id="95" xr3:uid="{00000000-0010-0000-0000-00005F000000}" name="Formal measurement with strong control group? If Yes, describe" dataDxfId="37"/>
    <tableColumn id="96" xr3:uid="{00000000-0010-0000-0000-000060000000}" name="RCT, or other academic quality work, done to verify results" dataDxfId="36"/>
    <tableColumn id="97" xr3:uid="{00000000-0010-0000-0000-000061000000}" name="RCT, or other academic quality work, done to verify results? If Yes, describe" dataDxfId="35"/>
    <tableColumn id="98" xr3:uid="{00000000-0010-0000-0000-000062000000}" name="Measurement of change to profit / income or poverty reduction takes place" dataDxfId="34"/>
    <tableColumn id="99" xr3:uid="{00000000-0010-0000-0000-000063000000}" name="Measurement of change to profit / income or poverty reduction takes place? If Yes, describe" dataDxfId="33"/>
    <tableColumn id="100" xr3:uid="{00000000-0010-0000-0000-000064000000}" name="Using methodical process over time to measure change" dataDxfId="32"/>
    <tableColumn id="101" xr3:uid="{00000000-0010-0000-0000-000065000000}" name="Using methodical process over time to measure change? If Yes, describe" dataDxfId="31"/>
    <tableColumn id="102" xr3:uid="{00000000-0010-0000-0000-000066000000}" name="What type of poverty measurement metric is used" dataDxfId="30"/>
    <tableColumn id="103" xr3:uid="{00000000-0010-0000-0000-000067000000}" name="If applicable, what is the quantified impact figure of that metric?" dataDxfId="2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3:E76" totalsRowShown="0" headerRowDxfId="13" dataDxfId="12">
  <autoFilter ref="A23:E76" xr:uid="{00000000-0009-0000-0100-000002000000}"/>
  <tableColumns count="5">
    <tableColumn id="1" xr3:uid="{00000000-0010-0000-0100-000001000000}" name="Field ID" dataDxfId="11"/>
    <tableColumn id="2" xr3:uid="{00000000-0010-0000-0100-000002000000}" name="Category" dataDxfId="10"/>
    <tableColumn id="3" xr3:uid="{00000000-0010-0000-0100-000003000000}" name="Field Name" dataDxfId="9">
      <calculatedColumnFormula>IFERROR(HLOOKUP(Table2[[#This Row],[Field ID]],INDIRECT("'"&amp;Table2[[#This Row],[Category]]&amp;"'!$B$2:$AI$3"),2,FALSE),"")</calculatedColumnFormula>
    </tableColumn>
    <tableColumn id="4" xr3:uid="{00000000-0010-0000-0100-000004000000}" name="Field Value" dataDxfId="8"/>
    <tableColumn id="5" xr3:uid="{00000000-0010-0000-0100-000005000000}" name="Definition" dataDxfId="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E22" totalsRowShown="0" headerRowDxfId="6" dataDxfId="5">
  <autoFilter ref="A2:E22" xr:uid="{00000000-0009-0000-0100-000003000000}"/>
  <tableColumns count="5">
    <tableColumn id="1" xr3:uid="{00000000-0010-0000-0200-000001000000}" name="Field ID" dataDxfId="4"/>
    <tableColumn id="2" xr3:uid="{00000000-0010-0000-0200-000002000000}" name="Category" dataDxfId="3"/>
    <tableColumn id="3" xr3:uid="{00000000-0010-0000-0200-000003000000}" name="Field Name" dataDxfId="2"/>
    <tableColumn id="4" xr3:uid="{00000000-0010-0000-0200-000004000000}" name="Field Value" dataDxfId="1"/>
    <tableColumn id="5" xr3:uid="{00000000-0010-0000-0200-000005000000}" name="Defini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hdfcbank.com/" TargetMode="External"/><Relationship Id="rId18" Type="http://schemas.openxmlformats.org/officeDocument/2006/relationships/hyperlink" Target="http://www.maxima.com.kh/" TargetMode="External"/><Relationship Id="rId26" Type="http://schemas.openxmlformats.org/officeDocument/2006/relationships/hyperlink" Target="http://www.sendfingo.yolasite.com/" TargetMode="External"/><Relationship Id="rId3" Type="http://schemas.openxmlformats.org/officeDocument/2006/relationships/hyperlink" Target="http://www.ashi.org.ph/" TargetMode="External"/><Relationship Id="rId21" Type="http://schemas.openxmlformats.org/officeDocument/2006/relationships/hyperlink" Target="http://www.oneacrefund.org/what-we-do/countries-we-serve/kenya" TargetMode="External"/><Relationship Id="rId34" Type="http://schemas.openxmlformats.org/officeDocument/2006/relationships/hyperlink" Target="http://www.wasasamfi.com/" TargetMode="External"/><Relationship Id="rId7" Type="http://schemas.openxmlformats.org/officeDocument/2006/relationships/hyperlink" Target="http://www.bgmfi.com/" TargetMode="External"/><Relationship Id="rId12" Type="http://schemas.openxmlformats.org/officeDocument/2006/relationships/hyperlink" Target="http://www.grameenghana.org/" TargetMode="External"/><Relationship Id="rId17" Type="http://schemas.openxmlformats.org/officeDocument/2006/relationships/hyperlink" Target="http://www.lendwithcare.org/info/how-it-works/microfinance-institutions/lamac" TargetMode="External"/><Relationship Id="rId25" Type="http://schemas.openxmlformats.org/officeDocument/2006/relationships/hyperlink" Target="http://www.proximitydesigns.org/" TargetMode="External"/><Relationship Id="rId33" Type="http://schemas.openxmlformats.org/officeDocument/2006/relationships/hyperlink" Target="http://www.visionfundghana.org/" TargetMode="External"/><Relationship Id="rId2" Type="http://schemas.openxmlformats.org/officeDocument/2006/relationships/hyperlink" Target="http://www.1stvalleybank.com.ph/" TargetMode="External"/><Relationship Id="rId16" Type="http://schemas.openxmlformats.org/officeDocument/2006/relationships/hyperlink" Target="http://www.kwftbank.com/" TargetMode="External"/><Relationship Id="rId20" Type="http://schemas.openxmlformats.org/officeDocument/2006/relationships/hyperlink" Target="http://www.oromiamfi.com/" TargetMode="External"/><Relationship Id="rId29" Type="http://schemas.openxmlformats.org/officeDocument/2006/relationships/hyperlink" Target="http://www.ugafode.co.ug/" TargetMode="External"/><Relationship Id="rId1" Type="http://schemas.openxmlformats.org/officeDocument/2006/relationships/hyperlink" Target="http://www.bonzaliruralbank.com/" TargetMode="External"/><Relationship Id="rId6" Type="http://schemas.openxmlformats.org/officeDocument/2006/relationships/hyperlink" Target="http://www.brac.net/" TargetMode="External"/><Relationship Id="rId11" Type="http://schemas.openxmlformats.org/officeDocument/2006/relationships/hyperlink" Target="http://www.chamroeun.com/" TargetMode="External"/><Relationship Id="rId24" Type="http://schemas.openxmlformats.org/officeDocument/2006/relationships/hyperlink" Target="http://www.akdn.org/akam" TargetMode="External"/><Relationship Id="rId32" Type="http://schemas.openxmlformats.org/officeDocument/2006/relationships/hyperlink" Target="http://www.visionfundcambodia.org/" TargetMode="External"/><Relationship Id="rId5" Type="http://schemas.openxmlformats.org/officeDocument/2006/relationships/hyperlink" Target="http://www.amz.co.zm/" TargetMode="External"/><Relationship Id="rId15" Type="http://schemas.openxmlformats.org/officeDocument/2006/relationships/hyperlink" Target="http://www.juhudikilimo.com/" TargetMode="External"/><Relationship Id="rId23" Type="http://schemas.openxmlformats.org/officeDocument/2006/relationships/hyperlink" Target="http://www.opportunityghana.com/" TargetMode="External"/><Relationship Id="rId28" Type="http://schemas.openxmlformats.org/officeDocument/2006/relationships/hyperlink" Target="http://www.success4people.com/" TargetMode="External"/><Relationship Id="rId10" Type="http://schemas.openxmlformats.org/officeDocument/2006/relationships/hyperlink" Target="http://www.bracinternational.nl/en/where-we-work/tanzania" TargetMode="External"/><Relationship Id="rId19" Type="http://schemas.openxmlformats.org/officeDocument/2006/relationships/hyperlink" Target="http://www.nafa.co.in/" TargetMode="External"/><Relationship Id="rId31" Type="http://schemas.openxmlformats.org/officeDocument/2006/relationships/hyperlink" Target="http://www.visionfundrwanda.org/" TargetMode="External"/><Relationship Id="rId4" Type="http://schemas.openxmlformats.org/officeDocument/2006/relationships/hyperlink" Target="http://www.amkcambodia.com/" TargetMode="External"/><Relationship Id="rId9" Type="http://schemas.openxmlformats.org/officeDocument/2006/relationships/hyperlink" Target="http://www.aski.com.ph/" TargetMode="External"/><Relationship Id="rId14" Type="http://schemas.openxmlformats.org/officeDocument/2006/relationships/hyperlink" Target="http://www.idf-finance.in/" TargetMode="External"/><Relationship Id="rId22" Type="http://schemas.openxmlformats.org/officeDocument/2006/relationships/hyperlink" Target="http://www.oneacrefund.org/what-we-do/countries-we-serve/uganda" TargetMode="External"/><Relationship Id="rId27" Type="http://schemas.openxmlformats.org/officeDocument/2006/relationships/hyperlink" Target="http://www.sbi.co.in/" TargetMode="External"/><Relationship Id="rId30" Type="http://schemas.openxmlformats.org/officeDocument/2006/relationships/hyperlink" Target="http://www.urbanetgh.org/" TargetMode="External"/><Relationship Id="rId35" Type="http://schemas.openxmlformats.org/officeDocument/2006/relationships/printerSettings" Target="../printerSettings/printerSettings2.bin"/><Relationship Id="rId8" Type="http://schemas.openxmlformats.org/officeDocument/2006/relationships/hyperlink" Target="http://www.cevi.org.ph/"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CY75"/>
  <sheetViews>
    <sheetView tabSelected="1" zoomScaleNormal="100" workbookViewId="0">
      <selection activeCell="CS75" sqref="CS75"/>
    </sheetView>
  </sheetViews>
  <sheetFormatPr defaultColWidth="9.140625" defaultRowHeight="15" outlineLevelRow="1" x14ac:dyDescent="0.25"/>
  <cols>
    <col min="1" max="1" width="8.85546875" style="14" customWidth="1"/>
    <col min="2" max="2" width="20.7109375" style="14" customWidth="1"/>
    <col min="3" max="3" width="8.42578125" style="14" bestFit="1" customWidth="1"/>
    <col min="4" max="4" width="20.7109375" style="14" hidden="1" customWidth="1"/>
    <col min="5" max="5" width="11.7109375" style="14" bestFit="1" customWidth="1"/>
    <col min="6" max="6" width="10.7109375" style="14" bestFit="1" customWidth="1"/>
    <col min="7" max="7" width="20.7109375" style="14" customWidth="1"/>
    <col min="8" max="8" width="21" style="14" customWidth="1"/>
    <col min="9" max="9" width="10.85546875" style="14" bestFit="1" customWidth="1"/>
    <col min="10" max="11" width="17.7109375" style="14" customWidth="1"/>
    <col min="12" max="12" width="13" style="14" customWidth="1"/>
    <col min="13" max="13" width="17.7109375" style="14" customWidth="1"/>
    <col min="14" max="14" width="15.140625" style="14" customWidth="1"/>
    <col min="15" max="16" width="17.7109375" style="14" customWidth="1"/>
    <col min="17" max="18" width="24.5703125" style="14" customWidth="1"/>
    <col min="19" max="19" width="17.7109375" style="14" customWidth="1"/>
    <col min="20" max="20" width="14.7109375" style="14" customWidth="1"/>
    <col min="21" max="21" width="17.7109375" style="14" customWidth="1"/>
    <col min="22" max="25" width="14.7109375" style="14" customWidth="1"/>
    <col min="26" max="26" width="17.7109375" style="14" customWidth="1"/>
    <col min="27" max="53" width="14.7109375" style="14" customWidth="1"/>
    <col min="54" max="54" width="17.7109375" style="14" customWidth="1"/>
    <col min="55" max="55" width="14.7109375" style="14" customWidth="1"/>
    <col min="56" max="56" width="17.7109375" style="14" customWidth="1"/>
    <col min="57" max="57" width="14.7109375" style="14" customWidth="1"/>
    <col min="58" max="58" width="17.7109375" style="14" customWidth="1"/>
    <col min="59" max="59" width="14.7109375" style="14" customWidth="1"/>
    <col min="60" max="60" width="17.7109375" style="14" customWidth="1"/>
    <col min="61" max="62" width="14.7109375" style="14" customWidth="1"/>
    <col min="63" max="63" width="17.7109375" style="14" customWidth="1"/>
    <col min="64" max="64" width="14.7109375" style="14" customWidth="1"/>
    <col min="65" max="65" width="17.7109375" style="14" customWidth="1"/>
    <col min="66" max="66" width="14.7109375" style="14" customWidth="1"/>
    <col min="67" max="67" width="17.7109375" style="14" customWidth="1"/>
    <col min="68" max="68" width="14.7109375" style="14" customWidth="1"/>
    <col min="69" max="69" width="17.7109375" style="14" customWidth="1"/>
    <col min="70" max="70" width="14.7109375" style="14" customWidth="1"/>
    <col min="71" max="71" width="17.7109375" style="14" customWidth="1"/>
    <col min="72" max="72" width="14.7109375" style="14" customWidth="1"/>
    <col min="73" max="73" width="17.7109375" style="14" customWidth="1"/>
    <col min="74" max="74" width="14.7109375" style="14" customWidth="1"/>
    <col min="75" max="75" width="17.7109375" style="14" customWidth="1"/>
    <col min="76" max="76" width="14.7109375" style="14" customWidth="1"/>
    <col min="77" max="77" width="17.7109375" style="14" customWidth="1"/>
    <col min="78" max="78" width="14.7109375" style="14" customWidth="1"/>
    <col min="79" max="79" width="17.7109375" style="14" customWidth="1"/>
    <col min="80" max="80" width="14.7109375" style="14" customWidth="1"/>
    <col min="81" max="81" width="17.7109375" style="14" customWidth="1"/>
    <col min="82" max="82" width="14.7109375" style="14" customWidth="1"/>
    <col min="83" max="83" width="17.7109375" style="14" customWidth="1"/>
    <col min="84" max="86" width="14.7109375" style="14" customWidth="1"/>
    <col min="87" max="87" width="17.7109375" style="14" customWidth="1"/>
    <col min="88" max="88" width="14.7109375" style="14" customWidth="1"/>
    <col min="89" max="89" width="17.7109375" style="14" customWidth="1"/>
    <col min="90" max="90" width="14.7109375" style="14" customWidth="1"/>
    <col min="91" max="91" width="17.7109375" style="14" customWidth="1"/>
    <col min="92" max="92" width="14.7109375" style="14" customWidth="1"/>
    <col min="93" max="93" width="17.7109375" style="14" customWidth="1"/>
    <col min="94" max="94" width="14.7109375" style="14" customWidth="1"/>
    <col min="95" max="95" width="17.7109375" style="14" customWidth="1"/>
    <col min="96" max="96" width="14.7109375" style="14" customWidth="1"/>
    <col min="97" max="97" width="17.7109375" style="14" customWidth="1"/>
    <col min="98" max="98" width="14.7109375" style="14" customWidth="1"/>
    <col min="99" max="99" width="17.7109375" style="14" customWidth="1"/>
    <col min="100" max="100" width="14.7109375" style="14" customWidth="1"/>
    <col min="101" max="101" width="17.7109375" style="14" customWidth="1"/>
    <col min="102" max="103" width="14.7109375" style="14" customWidth="1"/>
    <col min="104" max="16384" width="9.140625" style="1"/>
  </cols>
  <sheetData>
    <row r="1" spans="1:103" x14ac:dyDescent="0.25">
      <c r="A1" s="59" t="s">
        <v>805</v>
      </c>
      <c r="B1" s="60"/>
      <c r="C1" s="60"/>
      <c r="D1" s="60"/>
      <c r="E1" s="60"/>
      <c r="F1" s="61"/>
      <c r="G1" s="76" t="s">
        <v>806</v>
      </c>
      <c r="H1" s="77"/>
      <c r="I1" s="77"/>
      <c r="J1" s="77"/>
      <c r="K1" s="77"/>
      <c r="L1" s="77"/>
      <c r="M1" s="77"/>
      <c r="N1" s="77"/>
      <c r="O1" s="77"/>
      <c r="P1" s="77"/>
      <c r="Q1" s="77"/>
      <c r="R1" s="77"/>
      <c r="S1" s="77"/>
      <c r="T1" s="77"/>
      <c r="U1" s="77"/>
      <c r="V1" s="77"/>
      <c r="W1" s="77"/>
      <c r="X1" s="77"/>
      <c r="Y1" s="77"/>
      <c r="Z1" s="77"/>
      <c r="AA1" s="77"/>
      <c r="AB1" s="78"/>
      <c r="AC1" s="76" t="s">
        <v>810</v>
      </c>
      <c r="AD1" s="77"/>
      <c r="AE1" s="77"/>
      <c r="AF1" s="77"/>
      <c r="AG1" s="77"/>
      <c r="AH1" s="77"/>
      <c r="AI1" s="77"/>
      <c r="AJ1" s="77"/>
      <c r="AK1" s="77"/>
      <c r="AL1" s="77"/>
      <c r="AM1" s="77"/>
      <c r="AN1" s="77"/>
      <c r="AO1" s="77"/>
      <c r="AP1" s="77"/>
      <c r="AQ1" s="77"/>
      <c r="AR1" s="77"/>
      <c r="AS1" s="77"/>
      <c r="AT1" s="77"/>
      <c r="AU1" s="77"/>
      <c r="AV1" s="77"/>
      <c r="AW1" s="77"/>
      <c r="AX1" s="77"/>
      <c r="AY1" s="77"/>
      <c r="AZ1" s="78"/>
      <c r="BA1" s="76" t="s">
        <v>814</v>
      </c>
      <c r="BB1" s="77"/>
      <c r="BC1" s="77"/>
      <c r="BD1" s="77"/>
      <c r="BE1" s="77"/>
      <c r="BF1" s="77"/>
      <c r="BG1" s="77"/>
      <c r="BH1" s="77"/>
      <c r="BI1" s="77"/>
      <c r="BJ1" s="77"/>
      <c r="BK1" s="77"/>
      <c r="BL1" s="77"/>
      <c r="BM1" s="77"/>
      <c r="BN1" s="77"/>
      <c r="BO1" s="77"/>
      <c r="BP1" s="77"/>
      <c r="BQ1" s="77"/>
      <c r="BR1" s="77"/>
      <c r="BS1" s="77"/>
      <c r="BT1" s="77"/>
      <c r="BU1" s="77"/>
      <c r="BV1" s="77"/>
      <c r="BW1" s="78"/>
      <c r="BX1" s="76" t="s">
        <v>994</v>
      </c>
      <c r="BY1" s="77"/>
      <c r="BZ1" s="77"/>
      <c r="CA1" s="77"/>
      <c r="CB1" s="77"/>
      <c r="CC1" s="77"/>
      <c r="CD1" s="77"/>
      <c r="CE1" s="77"/>
      <c r="CF1" s="77"/>
      <c r="CG1" s="77"/>
      <c r="CH1" s="77"/>
      <c r="CI1" s="77"/>
      <c r="CJ1" s="77"/>
      <c r="CK1" s="77"/>
      <c r="CL1" s="77"/>
      <c r="CM1" s="78"/>
      <c r="CN1" s="77" t="s">
        <v>816</v>
      </c>
      <c r="CO1" s="77"/>
      <c r="CP1" s="77"/>
      <c r="CQ1" s="77"/>
      <c r="CR1" s="77"/>
      <c r="CS1" s="77"/>
      <c r="CT1" s="77"/>
      <c r="CU1" s="77"/>
      <c r="CV1" s="77"/>
      <c r="CW1" s="77"/>
      <c r="CX1" s="77"/>
      <c r="CY1" s="77"/>
    </row>
    <row r="2" spans="1:103" hidden="1" outlineLevel="1" x14ac:dyDescent="0.25">
      <c r="A2" s="19" t="s">
        <v>1004</v>
      </c>
      <c r="B2" s="20"/>
      <c r="C2" s="20"/>
      <c r="D2" s="20"/>
      <c r="E2" s="20"/>
      <c r="F2" s="38"/>
      <c r="G2" s="44" t="s">
        <v>893</v>
      </c>
      <c r="H2" s="35" t="s">
        <v>894</v>
      </c>
      <c r="I2" s="35" t="s">
        <v>895</v>
      </c>
      <c r="J2" s="35" t="s">
        <v>896</v>
      </c>
      <c r="K2" s="35" t="s">
        <v>897</v>
      </c>
      <c r="L2" s="35" t="s">
        <v>898</v>
      </c>
      <c r="M2" s="35" t="s">
        <v>899</v>
      </c>
      <c r="N2" s="35" t="s">
        <v>900</v>
      </c>
      <c r="O2" s="35" t="s">
        <v>901</v>
      </c>
      <c r="P2" s="35" t="s">
        <v>902</v>
      </c>
      <c r="Q2" s="35" t="s">
        <v>903</v>
      </c>
      <c r="R2" s="35" t="s">
        <v>904</v>
      </c>
      <c r="S2" s="35" t="s">
        <v>905</v>
      </c>
      <c r="T2" s="35" t="s">
        <v>906</v>
      </c>
      <c r="U2" s="35" t="s">
        <v>907</v>
      </c>
      <c r="V2" s="35" t="s">
        <v>908</v>
      </c>
      <c r="W2" s="35" t="s">
        <v>909</v>
      </c>
      <c r="X2" s="35" t="s">
        <v>910</v>
      </c>
      <c r="Y2" s="35" t="s">
        <v>911</v>
      </c>
      <c r="Z2" s="35" t="s">
        <v>912</v>
      </c>
      <c r="AA2" s="35" t="s">
        <v>913</v>
      </c>
      <c r="AB2" s="38" t="s">
        <v>914</v>
      </c>
      <c r="AC2" s="44" t="s">
        <v>915</v>
      </c>
      <c r="AD2" s="35" t="s">
        <v>916</v>
      </c>
      <c r="AE2" s="35" t="s">
        <v>917</v>
      </c>
      <c r="AF2" s="35" t="s">
        <v>918</v>
      </c>
      <c r="AG2" s="35" t="s">
        <v>919</v>
      </c>
      <c r="AH2" s="35" t="s">
        <v>920</v>
      </c>
      <c r="AI2" s="35" t="s">
        <v>921</v>
      </c>
      <c r="AJ2" s="35" t="s">
        <v>922</v>
      </c>
      <c r="AK2" s="35" t="s">
        <v>923</v>
      </c>
      <c r="AL2" s="35" t="s">
        <v>924</v>
      </c>
      <c r="AM2" s="35" t="s">
        <v>925</v>
      </c>
      <c r="AN2" s="35" t="s">
        <v>926</v>
      </c>
      <c r="AO2" s="35" t="s">
        <v>927</v>
      </c>
      <c r="AP2" s="35" t="s">
        <v>928</v>
      </c>
      <c r="AQ2" s="35" t="s">
        <v>812</v>
      </c>
      <c r="AR2" s="35" t="s">
        <v>929</v>
      </c>
      <c r="AS2" s="35" t="s">
        <v>930</v>
      </c>
      <c r="AT2" s="35" t="s">
        <v>931</v>
      </c>
      <c r="AU2" s="35" t="s">
        <v>932</v>
      </c>
      <c r="AV2" s="35" t="s">
        <v>933</v>
      </c>
      <c r="AW2" s="35" t="s">
        <v>934</v>
      </c>
      <c r="AX2" s="35" t="s">
        <v>935</v>
      </c>
      <c r="AY2" s="35" t="s">
        <v>936</v>
      </c>
      <c r="AZ2" s="38" t="s">
        <v>937</v>
      </c>
      <c r="BA2" s="44" t="s">
        <v>938</v>
      </c>
      <c r="BB2" s="35" t="s">
        <v>939</v>
      </c>
      <c r="BC2" s="35" t="s">
        <v>940</v>
      </c>
      <c r="BD2" s="35" t="s">
        <v>941</v>
      </c>
      <c r="BE2" s="35" t="s">
        <v>942</v>
      </c>
      <c r="BF2" s="35" t="s">
        <v>943</v>
      </c>
      <c r="BG2" s="35" t="s">
        <v>944</v>
      </c>
      <c r="BH2" s="35" t="s">
        <v>945</v>
      </c>
      <c r="BI2" s="35" t="s">
        <v>815</v>
      </c>
      <c r="BJ2" s="35" t="s">
        <v>946</v>
      </c>
      <c r="BK2" s="35" t="s">
        <v>947</v>
      </c>
      <c r="BL2" s="35" t="s">
        <v>948</v>
      </c>
      <c r="BM2" s="35" t="s">
        <v>949</v>
      </c>
      <c r="BN2" s="35" t="s">
        <v>950</v>
      </c>
      <c r="BO2" s="35" t="s">
        <v>951</v>
      </c>
      <c r="BP2" s="35" t="s">
        <v>952</v>
      </c>
      <c r="BQ2" s="35" t="s">
        <v>953</v>
      </c>
      <c r="BR2" s="35" t="s">
        <v>954</v>
      </c>
      <c r="BS2" s="35" t="s">
        <v>955</v>
      </c>
      <c r="BT2" s="35" t="s">
        <v>956</v>
      </c>
      <c r="BU2" s="35" t="s">
        <v>957</v>
      </c>
      <c r="BV2" s="35" t="s">
        <v>958</v>
      </c>
      <c r="BW2" s="38" t="s">
        <v>959</v>
      </c>
      <c r="BX2" s="44" t="s">
        <v>960</v>
      </c>
      <c r="BY2" s="35" t="s">
        <v>961</v>
      </c>
      <c r="BZ2" s="35" t="s">
        <v>962</v>
      </c>
      <c r="CA2" s="35" t="s">
        <v>963</v>
      </c>
      <c r="CB2" s="35" t="s">
        <v>964</v>
      </c>
      <c r="CC2" s="35" t="s">
        <v>965</v>
      </c>
      <c r="CD2" s="35" t="s">
        <v>966</v>
      </c>
      <c r="CE2" s="35" t="s">
        <v>967</v>
      </c>
      <c r="CF2" s="35" t="s">
        <v>968</v>
      </c>
      <c r="CG2" s="35" t="s">
        <v>969</v>
      </c>
      <c r="CH2" s="35" t="s">
        <v>970</v>
      </c>
      <c r="CI2" s="35" t="s">
        <v>971</v>
      </c>
      <c r="CJ2" s="35" t="s">
        <v>972</v>
      </c>
      <c r="CK2" s="35" t="s">
        <v>973</v>
      </c>
      <c r="CL2" s="35" t="s">
        <v>974</v>
      </c>
      <c r="CM2" s="38" t="s">
        <v>995</v>
      </c>
      <c r="CN2" s="20" t="s">
        <v>975</v>
      </c>
      <c r="CO2" s="20" t="s">
        <v>976</v>
      </c>
      <c r="CP2" s="20" t="s">
        <v>977</v>
      </c>
      <c r="CQ2" s="20" t="s">
        <v>978</v>
      </c>
      <c r="CR2" s="20" t="s">
        <v>979</v>
      </c>
      <c r="CS2" s="20" t="s">
        <v>980</v>
      </c>
      <c r="CT2" s="20" t="s">
        <v>981</v>
      </c>
      <c r="CU2" s="20" t="s">
        <v>982</v>
      </c>
      <c r="CV2" s="20" t="s">
        <v>983</v>
      </c>
      <c r="CW2" s="20" t="s">
        <v>984</v>
      </c>
      <c r="CX2" s="20" t="s">
        <v>985</v>
      </c>
      <c r="CY2" s="20" t="s">
        <v>986</v>
      </c>
    </row>
    <row r="3" spans="1:103" customFormat="1" hidden="1" outlineLevel="1" x14ac:dyDescent="0.25">
      <c r="A3" s="16"/>
      <c r="B3" s="15"/>
      <c r="C3" s="15" t="s">
        <v>0</v>
      </c>
      <c r="D3" s="15" t="s">
        <v>1</v>
      </c>
      <c r="E3" s="15" t="s">
        <v>2</v>
      </c>
      <c r="F3" s="39" t="s">
        <v>3</v>
      </c>
      <c r="G3" s="45" t="s">
        <v>4</v>
      </c>
      <c r="H3" s="15" t="s">
        <v>5</v>
      </c>
      <c r="I3" s="15" t="s">
        <v>6</v>
      </c>
      <c r="J3" s="15" t="s">
        <v>7</v>
      </c>
      <c r="K3" s="15" t="s">
        <v>8</v>
      </c>
      <c r="L3" s="15" t="s">
        <v>9</v>
      </c>
      <c r="M3" s="15" t="s">
        <v>10</v>
      </c>
      <c r="N3" s="15" t="s">
        <v>11</v>
      </c>
      <c r="O3" s="15" t="s">
        <v>12</v>
      </c>
      <c r="P3" s="15" t="s">
        <v>13</v>
      </c>
      <c r="Q3" s="15" t="s">
        <v>14</v>
      </c>
      <c r="R3" s="15" t="s">
        <v>15</v>
      </c>
      <c r="S3" s="15" t="s">
        <v>16</v>
      </c>
      <c r="T3" s="15" t="s">
        <v>17</v>
      </c>
      <c r="U3" s="15" t="s">
        <v>18</v>
      </c>
      <c r="V3" s="15" t="s">
        <v>19</v>
      </c>
      <c r="W3" s="15" t="s">
        <v>20</v>
      </c>
      <c r="X3" s="15" t="s">
        <v>21</v>
      </c>
      <c r="Y3" s="15" t="s">
        <v>22</v>
      </c>
      <c r="Z3" s="15" t="s">
        <v>23</v>
      </c>
      <c r="AA3" s="15" t="s">
        <v>24</v>
      </c>
      <c r="AB3" s="39" t="s">
        <v>25</v>
      </c>
      <c r="AC3" s="45" t="s">
        <v>26</v>
      </c>
      <c r="AD3" s="15" t="s">
        <v>27</v>
      </c>
      <c r="AE3" s="15" t="s">
        <v>28</v>
      </c>
      <c r="AF3" s="15" t="s">
        <v>29</v>
      </c>
      <c r="AG3" s="15" t="s">
        <v>30</v>
      </c>
      <c r="AH3" s="15" t="s">
        <v>31</v>
      </c>
      <c r="AI3" s="15" t="s">
        <v>32</v>
      </c>
      <c r="AJ3" s="15" t="s">
        <v>33</v>
      </c>
      <c r="AK3" s="15" t="s">
        <v>34</v>
      </c>
      <c r="AL3" s="15" t="s">
        <v>35</v>
      </c>
      <c r="AM3" s="15" t="s">
        <v>36</v>
      </c>
      <c r="AN3" s="15" t="s">
        <v>37</v>
      </c>
      <c r="AO3" s="15" t="s">
        <v>38</v>
      </c>
      <c r="AP3" s="15" t="s">
        <v>39</v>
      </c>
      <c r="AQ3" s="15" t="s">
        <v>40</v>
      </c>
      <c r="AR3" s="15" t="s">
        <v>41</v>
      </c>
      <c r="AS3" s="15" t="s">
        <v>42</v>
      </c>
      <c r="AT3" s="15" t="s">
        <v>43</v>
      </c>
      <c r="AU3" s="15" t="s">
        <v>44</v>
      </c>
      <c r="AV3" s="15" t="s">
        <v>45</v>
      </c>
      <c r="AW3" s="15" t="s">
        <v>46</v>
      </c>
      <c r="AX3" s="15" t="s">
        <v>47</v>
      </c>
      <c r="AY3" s="15" t="s">
        <v>48</v>
      </c>
      <c r="AZ3" s="39" t="s">
        <v>49</v>
      </c>
      <c r="BA3" s="45" t="s">
        <v>50</v>
      </c>
      <c r="BB3" s="15" t="s">
        <v>51</v>
      </c>
      <c r="BC3" s="15" t="s">
        <v>52</v>
      </c>
      <c r="BD3" s="15" t="s">
        <v>53</v>
      </c>
      <c r="BE3" s="15" t="s">
        <v>54</v>
      </c>
      <c r="BF3" s="15" t="s">
        <v>55</v>
      </c>
      <c r="BG3" s="15" t="s">
        <v>56</v>
      </c>
      <c r="BH3" s="15" t="s">
        <v>57</v>
      </c>
      <c r="BI3" s="15" t="s">
        <v>58</v>
      </c>
      <c r="BJ3" s="15" t="s">
        <v>59</v>
      </c>
      <c r="BK3" s="15" t="s">
        <v>60</v>
      </c>
      <c r="BL3" s="15" t="s">
        <v>61</v>
      </c>
      <c r="BM3" s="15" t="s">
        <v>62</v>
      </c>
      <c r="BN3" s="15" t="s">
        <v>63</v>
      </c>
      <c r="BO3" s="15" t="s">
        <v>64</v>
      </c>
      <c r="BP3" s="15" t="s">
        <v>65</v>
      </c>
      <c r="BQ3" s="15" t="s">
        <v>66</v>
      </c>
      <c r="BR3" s="15" t="s">
        <v>67</v>
      </c>
      <c r="BS3" s="15" t="s">
        <v>68</v>
      </c>
      <c r="BT3" s="15" t="s">
        <v>69</v>
      </c>
      <c r="BU3" s="15" t="s">
        <v>70</v>
      </c>
      <c r="BV3" s="15" t="s">
        <v>71</v>
      </c>
      <c r="BW3" s="39" t="s">
        <v>72</v>
      </c>
      <c r="BX3" s="45" t="s">
        <v>73</v>
      </c>
      <c r="BY3" s="15" t="s">
        <v>74</v>
      </c>
      <c r="BZ3" s="15" t="s">
        <v>75</v>
      </c>
      <c r="CA3" s="15" t="s">
        <v>76</v>
      </c>
      <c r="CB3" s="15" t="s">
        <v>77</v>
      </c>
      <c r="CC3" s="15" t="s">
        <v>78</v>
      </c>
      <c r="CD3" s="15" t="s">
        <v>79</v>
      </c>
      <c r="CE3" s="15" t="s">
        <v>80</v>
      </c>
      <c r="CF3" s="15" t="s">
        <v>81</v>
      </c>
      <c r="CG3" s="15" t="s">
        <v>82</v>
      </c>
      <c r="CH3" s="15" t="s">
        <v>83</v>
      </c>
      <c r="CI3" s="15" t="s">
        <v>84</v>
      </c>
      <c r="CJ3" s="15" t="s">
        <v>85</v>
      </c>
      <c r="CK3" s="15" t="s">
        <v>86</v>
      </c>
      <c r="CL3" s="15" t="s">
        <v>87</v>
      </c>
      <c r="CM3" s="39" t="s">
        <v>88</v>
      </c>
      <c r="CN3" s="15" t="s">
        <v>89</v>
      </c>
      <c r="CO3" s="15" t="s">
        <v>90</v>
      </c>
      <c r="CP3" s="15" t="s">
        <v>91</v>
      </c>
      <c r="CQ3" s="15" t="s">
        <v>92</v>
      </c>
      <c r="CR3" s="15" t="s">
        <v>93</v>
      </c>
      <c r="CS3" s="15" t="s">
        <v>94</v>
      </c>
      <c r="CT3" s="15" t="s">
        <v>95</v>
      </c>
      <c r="CU3" s="15" t="s">
        <v>96</v>
      </c>
      <c r="CV3" s="15" t="s">
        <v>97</v>
      </c>
      <c r="CW3" s="15" t="s">
        <v>98</v>
      </c>
      <c r="CX3" s="15" t="s">
        <v>99</v>
      </c>
      <c r="CY3" s="15" t="s">
        <v>100</v>
      </c>
    </row>
    <row r="4" spans="1:103" customFormat="1" ht="344.25" hidden="1" outlineLevel="1" x14ac:dyDescent="0.25">
      <c r="A4" s="17" t="s">
        <v>755</v>
      </c>
      <c r="B4" s="18"/>
      <c r="C4" s="18"/>
      <c r="D4" s="18"/>
      <c r="E4" s="18"/>
      <c r="F4" s="40"/>
      <c r="G4" s="46"/>
      <c r="H4" s="18"/>
      <c r="I4" s="18"/>
      <c r="J4" s="18" t="s">
        <v>756</v>
      </c>
      <c r="K4" s="18" t="s">
        <v>757</v>
      </c>
      <c r="L4" s="18" t="s">
        <v>757</v>
      </c>
      <c r="M4" s="18" t="s">
        <v>758</v>
      </c>
      <c r="N4" s="18" t="s">
        <v>758</v>
      </c>
      <c r="O4" s="18" t="s">
        <v>759</v>
      </c>
      <c r="P4" s="18" t="s">
        <v>759</v>
      </c>
      <c r="Q4" s="18" t="s">
        <v>760</v>
      </c>
      <c r="R4" s="18" t="s">
        <v>758</v>
      </c>
      <c r="S4" s="18" t="s">
        <v>758</v>
      </c>
      <c r="T4" s="18" t="s">
        <v>761</v>
      </c>
      <c r="U4" s="18"/>
      <c r="V4" s="18" t="s">
        <v>758</v>
      </c>
      <c r="W4" s="18" t="s">
        <v>758</v>
      </c>
      <c r="X4" s="18" t="s">
        <v>762</v>
      </c>
      <c r="Y4" s="18" t="s">
        <v>758</v>
      </c>
      <c r="Z4" s="18" t="s">
        <v>758</v>
      </c>
      <c r="AA4" s="18" t="s">
        <v>763</v>
      </c>
      <c r="AB4" s="40" t="s">
        <v>764</v>
      </c>
      <c r="AC4" s="46" t="s">
        <v>765</v>
      </c>
      <c r="AD4" s="18"/>
      <c r="AE4" s="18" t="s">
        <v>766</v>
      </c>
      <c r="AF4" s="18"/>
      <c r="AG4" s="18" t="s">
        <v>767</v>
      </c>
      <c r="AH4" s="18"/>
      <c r="AI4" s="18" t="s">
        <v>768</v>
      </c>
      <c r="AJ4" s="18"/>
      <c r="AK4" s="18" t="s">
        <v>712</v>
      </c>
      <c r="AL4" s="18" t="s">
        <v>769</v>
      </c>
      <c r="AM4" s="18" t="s">
        <v>770</v>
      </c>
      <c r="AN4" s="18" t="s">
        <v>758</v>
      </c>
      <c r="AO4" s="18" t="s">
        <v>771</v>
      </c>
      <c r="AP4" s="18"/>
      <c r="AQ4" s="18" t="s">
        <v>772</v>
      </c>
      <c r="AR4" s="18" t="s">
        <v>773</v>
      </c>
      <c r="AS4" s="18" t="s">
        <v>774</v>
      </c>
      <c r="AT4" s="18" t="s">
        <v>775</v>
      </c>
      <c r="AU4" s="18" t="s">
        <v>772</v>
      </c>
      <c r="AV4" s="18" t="s">
        <v>776</v>
      </c>
      <c r="AW4" s="18" t="s">
        <v>777</v>
      </c>
      <c r="AX4" s="18" t="s">
        <v>778</v>
      </c>
      <c r="AY4" s="18" t="s">
        <v>779</v>
      </c>
      <c r="AZ4" s="40" t="s">
        <v>780</v>
      </c>
      <c r="BA4" s="46" t="s">
        <v>781</v>
      </c>
      <c r="BB4" s="18"/>
      <c r="BC4" s="18" t="s">
        <v>782</v>
      </c>
      <c r="BD4" s="18"/>
      <c r="BE4" s="18" t="s">
        <v>783</v>
      </c>
      <c r="BF4" s="18"/>
      <c r="BG4" s="18" t="s">
        <v>784</v>
      </c>
      <c r="BH4" s="18"/>
      <c r="BI4" s="18" t="s">
        <v>772</v>
      </c>
      <c r="BJ4" s="18" t="s">
        <v>785</v>
      </c>
      <c r="BK4" s="18"/>
      <c r="BL4" s="18" t="s">
        <v>786</v>
      </c>
      <c r="BM4" s="18"/>
      <c r="BN4" s="18" t="s">
        <v>758</v>
      </c>
      <c r="BO4" s="18"/>
      <c r="BP4" s="18" t="s">
        <v>787</v>
      </c>
      <c r="BQ4" s="18"/>
      <c r="BR4" s="18" t="s">
        <v>788</v>
      </c>
      <c r="BS4" s="18"/>
      <c r="BT4" s="18" t="s">
        <v>789</v>
      </c>
      <c r="BU4" s="18"/>
      <c r="BV4" s="18" t="s">
        <v>758</v>
      </c>
      <c r="BW4" s="40"/>
      <c r="BX4" s="46" t="s">
        <v>790</v>
      </c>
      <c r="BY4" s="18"/>
      <c r="BZ4" s="18" t="s">
        <v>791</v>
      </c>
      <c r="CA4" s="18"/>
      <c r="CB4" s="18" t="s">
        <v>792</v>
      </c>
      <c r="CC4" s="18"/>
      <c r="CD4" s="18" t="s">
        <v>793</v>
      </c>
      <c r="CE4" s="18"/>
      <c r="CF4" s="18" t="s">
        <v>794</v>
      </c>
      <c r="CG4" s="18" t="s">
        <v>795</v>
      </c>
      <c r="CH4" s="18" t="s">
        <v>796</v>
      </c>
      <c r="CI4" s="18"/>
      <c r="CJ4" s="18" t="s">
        <v>797</v>
      </c>
      <c r="CK4" s="18"/>
      <c r="CL4" s="18" t="s">
        <v>798</v>
      </c>
      <c r="CM4" s="40"/>
      <c r="CN4" s="18" t="s">
        <v>799</v>
      </c>
      <c r="CO4" s="18"/>
      <c r="CP4" s="18" t="s">
        <v>800</v>
      </c>
      <c r="CQ4" s="18"/>
      <c r="CR4" s="18" t="s">
        <v>801</v>
      </c>
      <c r="CS4" s="18"/>
      <c r="CT4" s="18" t="s">
        <v>802</v>
      </c>
      <c r="CU4" s="18"/>
      <c r="CV4" s="18" t="s">
        <v>803</v>
      </c>
      <c r="CW4" s="18"/>
      <c r="CX4" s="18" t="s">
        <v>758</v>
      </c>
      <c r="CY4" s="18" t="s">
        <v>758</v>
      </c>
    </row>
    <row r="5" spans="1:103" customFormat="1" ht="45" hidden="1" outlineLevel="1" x14ac:dyDescent="0.25">
      <c r="A5" s="19" t="s">
        <v>1005</v>
      </c>
      <c r="B5" s="31"/>
      <c r="C5" s="31"/>
      <c r="D5" s="31"/>
      <c r="E5" s="32"/>
      <c r="F5" s="41"/>
      <c r="G5" s="47" t="s">
        <v>133</v>
      </c>
      <c r="H5" s="33" t="s">
        <v>133</v>
      </c>
      <c r="I5" s="33" t="s">
        <v>133</v>
      </c>
      <c r="J5" s="34" t="s">
        <v>996</v>
      </c>
      <c r="K5" s="34" t="s">
        <v>996</v>
      </c>
      <c r="L5" s="34" t="s">
        <v>133</v>
      </c>
      <c r="M5" s="34" t="s">
        <v>133</v>
      </c>
      <c r="N5" s="34" t="s">
        <v>133</v>
      </c>
      <c r="O5" s="34" t="s">
        <v>996</v>
      </c>
      <c r="P5" s="34" t="s">
        <v>133</v>
      </c>
      <c r="Q5" s="34" t="s">
        <v>996</v>
      </c>
      <c r="R5" s="34" t="s">
        <v>133</v>
      </c>
      <c r="S5" s="34" t="s">
        <v>133</v>
      </c>
      <c r="T5" s="34" t="s">
        <v>999</v>
      </c>
      <c r="U5" s="34" t="s">
        <v>996</v>
      </c>
      <c r="V5" s="34" t="s">
        <v>133</v>
      </c>
      <c r="W5" s="34" t="s">
        <v>133</v>
      </c>
      <c r="X5" s="34" t="s">
        <v>1000</v>
      </c>
      <c r="Y5" s="34" t="s">
        <v>133</v>
      </c>
      <c r="Z5" s="34" t="s">
        <v>133</v>
      </c>
      <c r="AA5" s="34" t="s">
        <v>1001</v>
      </c>
      <c r="AB5" s="48" t="s">
        <v>1002</v>
      </c>
      <c r="AC5" s="51" t="s">
        <v>1000</v>
      </c>
      <c r="AD5" s="34" t="s">
        <v>133</v>
      </c>
      <c r="AE5" s="34" t="s">
        <v>1000</v>
      </c>
      <c r="AF5" s="34" t="s">
        <v>133</v>
      </c>
      <c r="AG5" s="34" t="s">
        <v>1000</v>
      </c>
      <c r="AH5" s="34" t="s">
        <v>133</v>
      </c>
      <c r="AI5" s="34" t="s">
        <v>1000</v>
      </c>
      <c r="AJ5" s="34" t="s">
        <v>133</v>
      </c>
      <c r="AK5" s="34" t="s">
        <v>1003</v>
      </c>
      <c r="AL5" s="34" t="s">
        <v>133</v>
      </c>
      <c r="AM5" s="34" t="s">
        <v>133</v>
      </c>
      <c r="AN5" s="34" t="s">
        <v>133</v>
      </c>
      <c r="AO5" s="34" t="s">
        <v>1000</v>
      </c>
      <c r="AP5" s="34" t="s">
        <v>133</v>
      </c>
      <c r="AQ5" s="34" t="s">
        <v>996</v>
      </c>
      <c r="AR5" s="34" t="s">
        <v>133</v>
      </c>
      <c r="AS5" s="34" t="s">
        <v>133</v>
      </c>
      <c r="AT5" s="34" t="s">
        <v>133</v>
      </c>
      <c r="AU5" s="34" t="s">
        <v>133</v>
      </c>
      <c r="AV5" s="34" t="s">
        <v>133</v>
      </c>
      <c r="AW5" s="34" t="s">
        <v>133</v>
      </c>
      <c r="AX5" s="34" t="s">
        <v>133</v>
      </c>
      <c r="AY5" s="34" t="s">
        <v>996</v>
      </c>
      <c r="AZ5" s="48" t="s">
        <v>996</v>
      </c>
      <c r="BA5" s="51" t="s">
        <v>1000</v>
      </c>
      <c r="BB5" s="34"/>
      <c r="BC5" s="34" t="s">
        <v>1000</v>
      </c>
      <c r="BD5" s="34"/>
      <c r="BE5" s="34" t="s">
        <v>1000</v>
      </c>
      <c r="BF5" s="34"/>
      <c r="BG5" s="34" t="s">
        <v>1000</v>
      </c>
      <c r="BH5" s="34" t="s">
        <v>133</v>
      </c>
      <c r="BI5" s="34" t="s">
        <v>996</v>
      </c>
      <c r="BJ5" s="34" t="s">
        <v>1000</v>
      </c>
      <c r="BK5" s="34" t="s">
        <v>133</v>
      </c>
      <c r="BL5" s="34" t="s">
        <v>1000</v>
      </c>
      <c r="BM5" s="34" t="s">
        <v>133</v>
      </c>
      <c r="BN5" s="34" t="s">
        <v>133</v>
      </c>
      <c r="BO5" s="34" t="s">
        <v>133</v>
      </c>
      <c r="BP5" s="34" t="s">
        <v>1000</v>
      </c>
      <c r="BQ5" s="34" t="s">
        <v>133</v>
      </c>
      <c r="BR5" s="34" t="s">
        <v>1000</v>
      </c>
      <c r="BS5" s="34" t="s">
        <v>133</v>
      </c>
      <c r="BT5" s="34" t="s">
        <v>1000</v>
      </c>
      <c r="BU5" s="34" t="s">
        <v>133</v>
      </c>
      <c r="BV5" s="34" t="s">
        <v>1000</v>
      </c>
      <c r="BW5" s="48" t="s">
        <v>133</v>
      </c>
      <c r="BX5" s="51" t="s">
        <v>1000</v>
      </c>
      <c r="BY5" s="34" t="s">
        <v>133</v>
      </c>
      <c r="BZ5" s="34" t="s">
        <v>1000</v>
      </c>
      <c r="CA5" s="34" t="s">
        <v>133</v>
      </c>
      <c r="CB5" s="34" t="s">
        <v>1000</v>
      </c>
      <c r="CC5" s="34" t="s">
        <v>133</v>
      </c>
      <c r="CD5" s="34" t="s">
        <v>1000</v>
      </c>
      <c r="CE5" s="34" t="s">
        <v>133</v>
      </c>
      <c r="CF5" s="34" t="s">
        <v>133</v>
      </c>
      <c r="CG5" s="34" t="s">
        <v>1000</v>
      </c>
      <c r="CH5" s="34" t="s">
        <v>1000</v>
      </c>
      <c r="CI5" s="34" t="s">
        <v>133</v>
      </c>
      <c r="CJ5" s="34" t="s">
        <v>1000</v>
      </c>
      <c r="CK5" s="34" t="s">
        <v>133</v>
      </c>
      <c r="CL5" s="34" t="s">
        <v>1000</v>
      </c>
      <c r="CM5" s="48" t="s">
        <v>133</v>
      </c>
      <c r="CN5" s="34" t="s">
        <v>1000</v>
      </c>
      <c r="CO5" s="34" t="s">
        <v>133</v>
      </c>
      <c r="CP5" s="34" t="s">
        <v>1000</v>
      </c>
      <c r="CQ5" s="34" t="s">
        <v>133</v>
      </c>
      <c r="CR5" s="34" t="s">
        <v>1000</v>
      </c>
      <c r="CS5" s="34" t="s">
        <v>133</v>
      </c>
      <c r="CT5" s="34" t="s">
        <v>1000</v>
      </c>
      <c r="CU5" s="34" t="s">
        <v>133</v>
      </c>
      <c r="CV5" s="34" t="s">
        <v>1000</v>
      </c>
      <c r="CW5" s="34" t="s">
        <v>133</v>
      </c>
      <c r="CX5" s="34" t="s">
        <v>133</v>
      </c>
      <c r="CY5" s="34" t="s">
        <v>133</v>
      </c>
    </row>
    <row r="6" spans="1:103" s="2" customFormat="1" ht="105" collapsed="1" x14ac:dyDescent="0.25">
      <c r="A6" s="21" t="s">
        <v>987</v>
      </c>
      <c r="B6" s="22" t="s">
        <v>804</v>
      </c>
      <c r="C6" s="22" t="s">
        <v>683</v>
      </c>
      <c r="D6" s="22" t="s">
        <v>684</v>
      </c>
      <c r="E6" s="22" t="s">
        <v>685</v>
      </c>
      <c r="F6" s="42" t="s">
        <v>686</v>
      </c>
      <c r="G6" s="49" t="s">
        <v>687</v>
      </c>
      <c r="H6" s="22" t="s">
        <v>688</v>
      </c>
      <c r="I6" s="22" t="s">
        <v>689</v>
      </c>
      <c r="J6" s="22" t="s">
        <v>690</v>
      </c>
      <c r="K6" s="22" t="s">
        <v>691</v>
      </c>
      <c r="L6" s="22" t="s">
        <v>692</v>
      </c>
      <c r="M6" s="22" t="s">
        <v>693</v>
      </c>
      <c r="N6" s="22" t="s">
        <v>694</v>
      </c>
      <c r="O6" s="22" t="s">
        <v>695</v>
      </c>
      <c r="P6" s="22" t="s">
        <v>696</v>
      </c>
      <c r="Q6" s="22" t="s">
        <v>697</v>
      </c>
      <c r="R6" s="22" t="s">
        <v>698</v>
      </c>
      <c r="S6" s="22" t="s">
        <v>699</v>
      </c>
      <c r="T6" s="22" t="s">
        <v>700</v>
      </c>
      <c r="U6" s="22" t="s">
        <v>1043</v>
      </c>
      <c r="V6" s="22" t="s">
        <v>701</v>
      </c>
      <c r="W6" s="22" t="s">
        <v>702</v>
      </c>
      <c r="X6" s="22" t="s">
        <v>703</v>
      </c>
      <c r="Y6" s="22" t="s">
        <v>704</v>
      </c>
      <c r="Z6" s="22" t="s">
        <v>705</v>
      </c>
      <c r="AA6" s="22" t="s">
        <v>706</v>
      </c>
      <c r="AB6" s="42" t="s">
        <v>707</v>
      </c>
      <c r="AC6" s="49" t="s">
        <v>708</v>
      </c>
      <c r="AD6" s="22" t="s">
        <v>1044</v>
      </c>
      <c r="AE6" s="22" t="s">
        <v>709</v>
      </c>
      <c r="AF6" s="22" t="s">
        <v>1045</v>
      </c>
      <c r="AG6" s="22" t="s">
        <v>710</v>
      </c>
      <c r="AH6" s="22" t="s">
        <v>1046</v>
      </c>
      <c r="AI6" s="22" t="s">
        <v>711</v>
      </c>
      <c r="AJ6" s="22" t="s">
        <v>1047</v>
      </c>
      <c r="AK6" s="22" t="s">
        <v>712</v>
      </c>
      <c r="AL6" s="22" t="s">
        <v>713</v>
      </c>
      <c r="AM6" s="22" t="s">
        <v>714</v>
      </c>
      <c r="AN6" s="22" t="s">
        <v>715</v>
      </c>
      <c r="AO6" s="22" t="s">
        <v>716</v>
      </c>
      <c r="AP6" s="22" t="s">
        <v>1048</v>
      </c>
      <c r="AQ6" s="22" t="s">
        <v>717</v>
      </c>
      <c r="AR6" s="22" t="s">
        <v>718</v>
      </c>
      <c r="AS6" s="22" t="s">
        <v>719</v>
      </c>
      <c r="AT6" s="22" t="s">
        <v>720</v>
      </c>
      <c r="AU6" s="22" t="s">
        <v>721</v>
      </c>
      <c r="AV6" s="22" t="s">
        <v>722</v>
      </c>
      <c r="AW6" s="22" t="s">
        <v>723</v>
      </c>
      <c r="AX6" s="22" t="s">
        <v>724</v>
      </c>
      <c r="AY6" s="22" t="s">
        <v>725</v>
      </c>
      <c r="AZ6" s="42" t="s">
        <v>726</v>
      </c>
      <c r="BA6" s="49" t="s">
        <v>727</v>
      </c>
      <c r="BB6" s="22" t="s">
        <v>1049</v>
      </c>
      <c r="BC6" s="22" t="s">
        <v>728</v>
      </c>
      <c r="BD6" s="22" t="s">
        <v>1050</v>
      </c>
      <c r="BE6" s="22" t="s">
        <v>729</v>
      </c>
      <c r="BF6" s="22" t="s">
        <v>1051</v>
      </c>
      <c r="BG6" s="22" t="s">
        <v>730</v>
      </c>
      <c r="BH6" s="22" t="s">
        <v>1052</v>
      </c>
      <c r="BI6" s="22" t="s">
        <v>731</v>
      </c>
      <c r="BJ6" s="22" t="s">
        <v>732</v>
      </c>
      <c r="BK6" s="22" t="s">
        <v>1053</v>
      </c>
      <c r="BL6" s="22" t="s">
        <v>733</v>
      </c>
      <c r="BM6" s="22" t="s">
        <v>1054</v>
      </c>
      <c r="BN6" s="22" t="s">
        <v>734</v>
      </c>
      <c r="BO6" s="22" t="s">
        <v>1055</v>
      </c>
      <c r="BP6" s="22" t="s">
        <v>735</v>
      </c>
      <c r="BQ6" s="22" t="s">
        <v>1056</v>
      </c>
      <c r="BR6" s="22" t="s">
        <v>736</v>
      </c>
      <c r="BS6" s="22" t="s">
        <v>1057</v>
      </c>
      <c r="BT6" s="22" t="s">
        <v>737</v>
      </c>
      <c r="BU6" s="22" t="s">
        <v>1058</v>
      </c>
      <c r="BV6" s="22" t="s">
        <v>1059</v>
      </c>
      <c r="BW6" s="42" t="s">
        <v>1060</v>
      </c>
      <c r="BX6" s="49" t="s">
        <v>738</v>
      </c>
      <c r="BY6" s="22" t="s">
        <v>1061</v>
      </c>
      <c r="BZ6" s="22" t="s">
        <v>739</v>
      </c>
      <c r="CA6" s="22" t="s">
        <v>1062</v>
      </c>
      <c r="CB6" s="22" t="s">
        <v>740</v>
      </c>
      <c r="CC6" s="22" t="s">
        <v>1063</v>
      </c>
      <c r="CD6" s="22" t="s">
        <v>741</v>
      </c>
      <c r="CE6" s="22" t="s">
        <v>1064</v>
      </c>
      <c r="CF6" s="22" t="s">
        <v>742</v>
      </c>
      <c r="CG6" s="22" t="s">
        <v>743</v>
      </c>
      <c r="CH6" s="22" t="s">
        <v>744</v>
      </c>
      <c r="CI6" s="22" t="s">
        <v>1065</v>
      </c>
      <c r="CJ6" s="22" t="s">
        <v>745</v>
      </c>
      <c r="CK6" s="22" t="s">
        <v>1066</v>
      </c>
      <c r="CL6" s="22" t="s">
        <v>746</v>
      </c>
      <c r="CM6" s="42" t="s">
        <v>1067</v>
      </c>
      <c r="CN6" s="22" t="s">
        <v>747</v>
      </c>
      <c r="CO6" s="22" t="s">
        <v>1068</v>
      </c>
      <c r="CP6" s="22" t="s">
        <v>748</v>
      </c>
      <c r="CQ6" s="22" t="s">
        <v>1069</v>
      </c>
      <c r="CR6" s="22" t="s">
        <v>749</v>
      </c>
      <c r="CS6" s="22" t="s">
        <v>1070</v>
      </c>
      <c r="CT6" s="22" t="s">
        <v>750</v>
      </c>
      <c r="CU6" s="22" t="s">
        <v>1071</v>
      </c>
      <c r="CV6" s="22" t="s">
        <v>751</v>
      </c>
      <c r="CW6" s="22" t="s">
        <v>1072</v>
      </c>
      <c r="CX6" s="22" t="s">
        <v>752</v>
      </c>
      <c r="CY6" s="22" t="s">
        <v>753</v>
      </c>
    </row>
    <row r="7" spans="1:103" ht="63.75" x14ac:dyDescent="0.25">
      <c r="A7" s="23"/>
      <c r="B7" s="24" t="s">
        <v>106</v>
      </c>
      <c r="C7" s="24">
        <v>100638</v>
      </c>
      <c r="D7" s="24" t="s">
        <v>101</v>
      </c>
      <c r="E7" s="25">
        <v>42036</v>
      </c>
      <c r="F7" s="43" t="s">
        <v>102</v>
      </c>
      <c r="G7" s="50" t="s">
        <v>103</v>
      </c>
      <c r="H7" s="24" t="s">
        <v>104</v>
      </c>
      <c r="I7" s="24" t="s">
        <v>105</v>
      </c>
      <c r="J7" s="24" t="s">
        <v>663</v>
      </c>
      <c r="K7" s="24" t="s">
        <v>647</v>
      </c>
      <c r="L7" s="26">
        <v>26000</v>
      </c>
      <c r="M7" s="27">
        <v>0.03</v>
      </c>
      <c r="N7" s="26">
        <v>682</v>
      </c>
      <c r="O7" s="24" t="s">
        <v>665</v>
      </c>
      <c r="P7" s="26">
        <v>18000000</v>
      </c>
      <c r="Q7" s="24" t="s">
        <v>678</v>
      </c>
      <c r="R7" s="24" t="s">
        <v>106</v>
      </c>
      <c r="S7" s="24" t="s">
        <v>107</v>
      </c>
      <c r="T7" s="24" t="s">
        <v>108</v>
      </c>
      <c r="U7" s="24"/>
      <c r="V7" s="24"/>
      <c r="W7" s="24"/>
      <c r="X7" s="24" t="s">
        <v>198</v>
      </c>
      <c r="Y7" s="27">
        <v>0.93</v>
      </c>
      <c r="Z7" s="24"/>
      <c r="AA7" s="24" t="s">
        <v>108</v>
      </c>
      <c r="AB7" s="43" t="s">
        <v>108</v>
      </c>
      <c r="AC7" s="50" t="s">
        <v>198</v>
      </c>
      <c r="AD7" s="24"/>
      <c r="AE7" s="24" t="s">
        <v>108</v>
      </c>
      <c r="AF7" s="24"/>
      <c r="AG7" s="24" t="s">
        <v>198</v>
      </c>
      <c r="AH7" s="24"/>
      <c r="AI7" s="24" t="s">
        <v>108</v>
      </c>
      <c r="AJ7" s="24"/>
      <c r="AK7" s="24" t="s">
        <v>109</v>
      </c>
      <c r="AL7" s="27">
        <v>0</v>
      </c>
      <c r="AM7" s="24"/>
      <c r="AN7" s="24"/>
      <c r="AO7" s="24"/>
      <c r="AP7" s="24"/>
      <c r="AQ7" s="24" t="s">
        <v>667</v>
      </c>
      <c r="AR7" s="24"/>
      <c r="AS7" s="24"/>
      <c r="AT7" s="24"/>
      <c r="AU7" s="24"/>
      <c r="AV7" s="24"/>
      <c r="AW7" s="24"/>
      <c r="AX7" s="26"/>
      <c r="AY7" s="24"/>
      <c r="AZ7" s="43" t="s">
        <v>660</v>
      </c>
      <c r="BA7" s="50" t="s">
        <v>108</v>
      </c>
      <c r="BB7" s="24"/>
      <c r="BC7" s="24" t="s">
        <v>108</v>
      </c>
      <c r="BD7" s="24"/>
      <c r="BE7" s="24" t="s">
        <v>108</v>
      </c>
      <c r="BF7" s="24"/>
      <c r="BG7" s="24" t="s">
        <v>108</v>
      </c>
      <c r="BH7" s="24"/>
      <c r="BI7" s="24"/>
      <c r="BJ7" s="24" t="s">
        <v>108</v>
      </c>
      <c r="BK7" s="24"/>
      <c r="BL7" s="24" t="s">
        <v>108</v>
      </c>
      <c r="BM7" s="24"/>
      <c r="BN7" s="24"/>
      <c r="BO7" s="24"/>
      <c r="BP7" s="24" t="s">
        <v>108</v>
      </c>
      <c r="BQ7" s="24"/>
      <c r="BR7" s="24" t="s">
        <v>108</v>
      </c>
      <c r="BS7" s="24"/>
      <c r="BT7" s="24" t="s">
        <v>108</v>
      </c>
      <c r="BU7" s="24"/>
      <c r="BV7" s="24"/>
      <c r="BW7" s="43"/>
      <c r="BX7" s="50" t="s">
        <v>108</v>
      </c>
      <c r="BY7" s="24"/>
      <c r="BZ7" s="24" t="s">
        <v>108</v>
      </c>
      <c r="CA7" s="24"/>
      <c r="CB7" s="24" t="s">
        <v>108</v>
      </c>
      <c r="CC7" s="24"/>
      <c r="CD7" s="24" t="s">
        <v>108</v>
      </c>
      <c r="CE7" s="24"/>
      <c r="CF7" s="24"/>
      <c r="CG7" s="24" t="s">
        <v>198</v>
      </c>
      <c r="CH7" s="24" t="s">
        <v>108</v>
      </c>
      <c r="CI7" s="24"/>
      <c r="CJ7" s="24" t="s">
        <v>108</v>
      </c>
      <c r="CK7" s="24"/>
      <c r="CL7" s="24" t="s">
        <v>108</v>
      </c>
      <c r="CM7" s="43"/>
      <c r="CN7" s="24" t="s">
        <v>108</v>
      </c>
      <c r="CO7" s="24"/>
      <c r="CP7" s="24" t="s">
        <v>108</v>
      </c>
      <c r="CQ7" s="24"/>
      <c r="CR7" s="24" t="s">
        <v>108</v>
      </c>
      <c r="CS7" s="24"/>
      <c r="CT7" s="24" t="s">
        <v>198</v>
      </c>
      <c r="CU7" s="24" t="s">
        <v>110</v>
      </c>
      <c r="CV7" s="24" t="s">
        <v>108</v>
      </c>
      <c r="CW7" s="24"/>
      <c r="CX7" s="24" t="s">
        <v>111</v>
      </c>
      <c r="CY7" s="24"/>
    </row>
    <row r="8" spans="1:103" ht="204" x14ac:dyDescent="0.25">
      <c r="A8" s="23"/>
      <c r="B8" s="24" t="s">
        <v>116</v>
      </c>
      <c r="C8" s="24">
        <v>100420</v>
      </c>
      <c r="D8" s="24" t="s">
        <v>112</v>
      </c>
      <c r="E8" s="25">
        <v>41913</v>
      </c>
      <c r="F8" s="43" t="s">
        <v>102</v>
      </c>
      <c r="G8" s="50" t="s">
        <v>113</v>
      </c>
      <c r="H8" s="24" t="s">
        <v>114</v>
      </c>
      <c r="I8" s="24" t="s">
        <v>115</v>
      </c>
      <c r="J8" s="24" t="s">
        <v>655</v>
      </c>
      <c r="K8" s="24" t="s">
        <v>638</v>
      </c>
      <c r="L8" s="26">
        <v>968</v>
      </c>
      <c r="M8" s="27">
        <v>0.01</v>
      </c>
      <c r="N8" s="26">
        <v>172</v>
      </c>
      <c r="O8" s="24" t="s">
        <v>639</v>
      </c>
      <c r="P8" s="26">
        <v>165621</v>
      </c>
      <c r="Q8" s="24" t="s">
        <v>678</v>
      </c>
      <c r="R8" s="24" t="s">
        <v>116</v>
      </c>
      <c r="S8" s="24" t="s">
        <v>117</v>
      </c>
      <c r="T8" s="24" t="s">
        <v>108</v>
      </c>
      <c r="U8" s="24"/>
      <c r="V8" s="24"/>
      <c r="W8" s="24" t="s">
        <v>654</v>
      </c>
      <c r="X8" s="24" t="s">
        <v>108</v>
      </c>
      <c r="Y8" s="27">
        <v>0.12</v>
      </c>
      <c r="Z8" s="24" t="s">
        <v>118</v>
      </c>
      <c r="AA8" s="24" t="s">
        <v>119</v>
      </c>
      <c r="AB8" s="43" t="s">
        <v>119</v>
      </c>
      <c r="AC8" s="50" t="s">
        <v>198</v>
      </c>
      <c r="AD8" s="24"/>
      <c r="AE8" s="24" t="s">
        <v>198</v>
      </c>
      <c r="AF8" s="24"/>
      <c r="AG8" s="24" t="s">
        <v>198</v>
      </c>
      <c r="AH8" s="24"/>
      <c r="AI8" s="24" t="s">
        <v>198</v>
      </c>
      <c r="AJ8" s="24"/>
      <c r="AK8" s="24" t="s">
        <v>109</v>
      </c>
      <c r="AL8" s="27">
        <v>0.24</v>
      </c>
      <c r="AM8" s="24">
        <v>5</v>
      </c>
      <c r="AN8" s="24"/>
      <c r="AO8" s="24" t="s">
        <v>198</v>
      </c>
      <c r="AP8" s="24"/>
      <c r="AQ8" s="24" t="s">
        <v>667</v>
      </c>
      <c r="AR8" s="24">
        <v>71</v>
      </c>
      <c r="AS8" s="24"/>
      <c r="AT8" s="24">
        <v>1.72</v>
      </c>
      <c r="AU8" s="24"/>
      <c r="AV8" s="24">
        <v>22</v>
      </c>
      <c r="AW8" s="24"/>
      <c r="AX8" s="26"/>
      <c r="AY8" s="24"/>
      <c r="AZ8" s="43" t="s">
        <v>643</v>
      </c>
      <c r="BA8" s="50" t="s">
        <v>198</v>
      </c>
      <c r="BB8" s="24"/>
      <c r="BC8" s="24" t="s">
        <v>198</v>
      </c>
      <c r="BD8" s="24"/>
      <c r="BE8" s="24" t="s">
        <v>198</v>
      </c>
      <c r="BF8" s="24"/>
      <c r="BG8" s="24" t="s">
        <v>198</v>
      </c>
      <c r="BH8" s="24"/>
      <c r="BI8" s="24" t="s">
        <v>644</v>
      </c>
      <c r="BJ8" s="24" t="s">
        <v>108</v>
      </c>
      <c r="BK8" s="24"/>
      <c r="BL8" s="24" t="s">
        <v>108</v>
      </c>
      <c r="BM8" s="24"/>
      <c r="BN8" s="24"/>
      <c r="BO8" s="24"/>
      <c r="BP8" s="24" t="s">
        <v>108</v>
      </c>
      <c r="BQ8" s="24"/>
      <c r="BR8" s="24" t="s">
        <v>108</v>
      </c>
      <c r="BS8" s="24"/>
      <c r="BT8" s="24" t="s">
        <v>198</v>
      </c>
      <c r="BU8" s="24"/>
      <c r="BV8" s="24" t="s">
        <v>198</v>
      </c>
      <c r="BW8" s="43"/>
      <c r="BX8" s="50" t="s">
        <v>198</v>
      </c>
      <c r="BY8" s="24"/>
      <c r="BZ8" s="24" t="s">
        <v>198</v>
      </c>
      <c r="CA8" s="24"/>
      <c r="CB8" s="24" t="s">
        <v>108</v>
      </c>
      <c r="CC8" s="24"/>
      <c r="CD8" s="24" t="s">
        <v>198</v>
      </c>
      <c r="CE8" s="24"/>
      <c r="CF8" s="24"/>
      <c r="CG8" s="24" t="s">
        <v>198</v>
      </c>
      <c r="CH8" s="24" t="s">
        <v>108</v>
      </c>
      <c r="CI8" s="24"/>
      <c r="CJ8" s="24" t="s">
        <v>108</v>
      </c>
      <c r="CK8" s="24"/>
      <c r="CL8" s="24" t="s">
        <v>198</v>
      </c>
      <c r="CM8" s="43"/>
      <c r="CN8" s="24" t="s">
        <v>108</v>
      </c>
      <c r="CO8" s="24"/>
      <c r="CP8" s="24" t="s">
        <v>108</v>
      </c>
      <c r="CQ8" s="24"/>
      <c r="CR8" s="24" t="s">
        <v>108</v>
      </c>
      <c r="CS8" s="24"/>
      <c r="CT8" s="24" t="s">
        <v>198</v>
      </c>
      <c r="CU8" s="24" t="s">
        <v>1031</v>
      </c>
      <c r="CV8" s="24" t="s">
        <v>108</v>
      </c>
      <c r="CW8" s="24"/>
      <c r="CX8" s="24" t="s">
        <v>111</v>
      </c>
      <c r="CY8" s="24"/>
    </row>
    <row r="9" spans="1:103" ht="89.25" x14ac:dyDescent="0.25">
      <c r="A9" s="23"/>
      <c r="B9" s="24" t="s">
        <v>116</v>
      </c>
      <c r="C9" s="24">
        <v>100420</v>
      </c>
      <c r="D9" s="24" t="s">
        <v>120</v>
      </c>
      <c r="E9" s="25">
        <v>41913</v>
      </c>
      <c r="F9" s="43" t="s">
        <v>102</v>
      </c>
      <c r="G9" s="50" t="s">
        <v>121</v>
      </c>
      <c r="H9" s="24" t="s">
        <v>122</v>
      </c>
      <c r="I9" s="24" t="s">
        <v>115</v>
      </c>
      <c r="J9" s="24" t="s">
        <v>655</v>
      </c>
      <c r="K9" s="24" t="s">
        <v>638</v>
      </c>
      <c r="L9" s="26">
        <v>1</v>
      </c>
      <c r="M9" s="27">
        <v>0</v>
      </c>
      <c r="N9" s="26">
        <v>1266</v>
      </c>
      <c r="O9" s="24" t="s">
        <v>639</v>
      </c>
      <c r="P9" s="26">
        <v>1266</v>
      </c>
      <c r="Q9" s="24" t="s">
        <v>678</v>
      </c>
      <c r="R9" s="24" t="s">
        <v>116</v>
      </c>
      <c r="S9" s="24" t="s">
        <v>123</v>
      </c>
      <c r="T9" s="24" t="s">
        <v>108</v>
      </c>
      <c r="U9" s="24"/>
      <c r="V9" s="24"/>
      <c r="W9" s="24" t="s">
        <v>654</v>
      </c>
      <c r="X9" s="24" t="s">
        <v>108</v>
      </c>
      <c r="Y9" s="27">
        <v>0</v>
      </c>
      <c r="Z9" s="24" t="s">
        <v>124</v>
      </c>
      <c r="AA9" s="24" t="s">
        <v>119</v>
      </c>
      <c r="AB9" s="43" t="s">
        <v>119</v>
      </c>
      <c r="AC9" s="50" t="s">
        <v>198</v>
      </c>
      <c r="AD9" s="24"/>
      <c r="AE9" s="24" t="s">
        <v>198</v>
      </c>
      <c r="AF9" s="24"/>
      <c r="AG9" s="24" t="s">
        <v>198</v>
      </c>
      <c r="AH9" s="24"/>
      <c r="AI9" s="24" t="s">
        <v>198</v>
      </c>
      <c r="AJ9" s="24"/>
      <c r="AK9" s="24" t="s">
        <v>125</v>
      </c>
      <c r="AL9" s="27">
        <v>0.24</v>
      </c>
      <c r="AM9" s="24">
        <v>5</v>
      </c>
      <c r="AN9" s="24"/>
      <c r="AO9" s="24" t="s">
        <v>198</v>
      </c>
      <c r="AP9" s="24"/>
      <c r="AQ9" s="24"/>
      <c r="AR9" s="24"/>
      <c r="AS9" s="24"/>
      <c r="AT9" s="24"/>
      <c r="AU9" s="24"/>
      <c r="AV9" s="24">
        <v>165</v>
      </c>
      <c r="AW9" s="24"/>
      <c r="AX9" s="26"/>
      <c r="AY9" s="24"/>
      <c r="AZ9" s="43" t="s">
        <v>643</v>
      </c>
      <c r="BA9" s="50" t="s">
        <v>108</v>
      </c>
      <c r="BB9" s="24"/>
      <c r="BC9" s="24" t="s">
        <v>108</v>
      </c>
      <c r="BD9" s="24"/>
      <c r="BE9" s="24" t="s">
        <v>108</v>
      </c>
      <c r="BF9" s="24"/>
      <c r="BG9" s="24" t="s">
        <v>108</v>
      </c>
      <c r="BH9" s="24"/>
      <c r="BI9" s="24" t="s">
        <v>644</v>
      </c>
      <c r="BJ9" s="24" t="s">
        <v>108</v>
      </c>
      <c r="BK9" s="24"/>
      <c r="BL9" s="24" t="s">
        <v>108</v>
      </c>
      <c r="BM9" s="24"/>
      <c r="BN9" s="24"/>
      <c r="BO9" s="24"/>
      <c r="BP9" s="24" t="s">
        <v>198</v>
      </c>
      <c r="BQ9" s="24"/>
      <c r="BR9" s="24" t="s">
        <v>108</v>
      </c>
      <c r="BS9" s="24"/>
      <c r="BT9" s="24" t="s">
        <v>108</v>
      </c>
      <c r="BU9" s="24"/>
      <c r="BV9" s="24"/>
      <c r="BW9" s="43"/>
      <c r="BX9" s="50" t="s">
        <v>108</v>
      </c>
      <c r="BY9" s="24"/>
      <c r="BZ9" s="24" t="s">
        <v>108</v>
      </c>
      <c r="CA9" s="24"/>
      <c r="CB9" s="24" t="s">
        <v>108</v>
      </c>
      <c r="CC9" s="24"/>
      <c r="CD9" s="24" t="s">
        <v>108</v>
      </c>
      <c r="CE9" s="24"/>
      <c r="CF9" s="24"/>
      <c r="CG9" s="24" t="s">
        <v>108</v>
      </c>
      <c r="CH9" s="24" t="s">
        <v>108</v>
      </c>
      <c r="CI9" s="24"/>
      <c r="CJ9" s="24" t="s">
        <v>108</v>
      </c>
      <c r="CK9" s="24"/>
      <c r="CL9" s="24" t="s">
        <v>108</v>
      </c>
      <c r="CM9" s="43"/>
      <c r="CN9" s="24" t="s">
        <v>108</v>
      </c>
      <c r="CO9" s="24"/>
      <c r="CP9" s="24" t="s">
        <v>108</v>
      </c>
      <c r="CQ9" s="24"/>
      <c r="CR9" s="24" t="s">
        <v>108</v>
      </c>
      <c r="CS9" s="24"/>
      <c r="CT9" s="24" t="s">
        <v>198</v>
      </c>
      <c r="CU9" s="24" t="s">
        <v>1032</v>
      </c>
      <c r="CV9" s="24" t="s">
        <v>108</v>
      </c>
      <c r="CW9" s="24"/>
      <c r="CX9" s="24" t="s">
        <v>111</v>
      </c>
      <c r="CY9" s="24"/>
    </row>
    <row r="10" spans="1:103" ht="25.5" x14ac:dyDescent="0.25">
      <c r="A10" s="23"/>
      <c r="B10" s="24" t="s">
        <v>130</v>
      </c>
      <c r="C10" s="24">
        <v>102022</v>
      </c>
      <c r="D10" s="24" t="s">
        <v>126</v>
      </c>
      <c r="E10" s="25">
        <v>41883</v>
      </c>
      <c r="F10" s="43" t="s">
        <v>102</v>
      </c>
      <c r="G10" s="50" t="s">
        <v>127</v>
      </c>
      <c r="H10" s="24" t="s">
        <v>128</v>
      </c>
      <c r="I10" s="24" t="s">
        <v>129</v>
      </c>
      <c r="J10" s="24" t="s">
        <v>637</v>
      </c>
      <c r="K10" s="24" t="s">
        <v>638</v>
      </c>
      <c r="L10" s="26">
        <v>300</v>
      </c>
      <c r="M10" s="27">
        <v>0.02</v>
      </c>
      <c r="N10" s="26">
        <v>154</v>
      </c>
      <c r="O10" s="24" t="s">
        <v>639</v>
      </c>
      <c r="P10" s="26">
        <v>4615</v>
      </c>
      <c r="Q10" s="24" t="s">
        <v>680</v>
      </c>
      <c r="R10" s="24" t="s">
        <v>130</v>
      </c>
      <c r="S10" s="24" t="s">
        <v>131</v>
      </c>
      <c r="T10" s="24" t="s">
        <v>108</v>
      </c>
      <c r="U10" s="24"/>
      <c r="V10" s="24"/>
      <c r="W10" s="24"/>
      <c r="X10" s="24" t="s">
        <v>108</v>
      </c>
      <c r="Y10" s="27">
        <v>0.98</v>
      </c>
      <c r="Z10" s="24"/>
      <c r="AA10" s="24" t="s">
        <v>108</v>
      </c>
      <c r="AB10" s="43" t="s">
        <v>108</v>
      </c>
      <c r="AC10" s="50" t="s">
        <v>108</v>
      </c>
      <c r="AD10" s="24"/>
      <c r="AE10" s="24" t="s">
        <v>108</v>
      </c>
      <c r="AF10" s="24"/>
      <c r="AG10" s="24" t="s">
        <v>198</v>
      </c>
      <c r="AH10" s="24"/>
      <c r="AI10" s="24" t="s">
        <v>198</v>
      </c>
      <c r="AJ10" s="24"/>
      <c r="AK10" s="24" t="s">
        <v>109</v>
      </c>
      <c r="AL10" s="27">
        <v>0</v>
      </c>
      <c r="AM10" s="24"/>
      <c r="AN10" s="24"/>
      <c r="AO10" s="24" t="s">
        <v>198</v>
      </c>
      <c r="AP10" s="24"/>
      <c r="AQ10" s="24"/>
      <c r="AR10" s="24"/>
      <c r="AS10" s="24"/>
      <c r="AT10" s="24"/>
      <c r="AU10" s="24"/>
      <c r="AV10" s="24"/>
      <c r="AW10" s="24"/>
      <c r="AX10" s="26"/>
      <c r="AY10" s="24"/>
      <c r="AZ10" s="43" t="s">
        <v>652</v>
      </c>
      <c r="BA10" s="50" t="s">
        <v>198</v>
      </c>
      <c r="BB10" s="24"/>
      <c r="BC10" s="24" t="s">
        <v>198</v>
      </c>
      <c r="BD10" s="24"/>
      <c r="BE10" s="24" t="s">
        <v>198</v>
      </c>
      <c r="BF10" s="24"/>
      <c r="BG10" s="24" t="s">
        <v>198</v>
      </c>
      <c r="BH10" s="24"/>
      <c r="BI10" s="24" t="s">
        <v>644</v>
      </c>
      <c r="BJ10" s="24" t="s">
        <v>108</v>
      </c>
      <c r="BK10" s="24"/>
      <c r="BL10" s="24" t="s">
        <v>108</v>
      </c>
      <c r="BM10" s="24"/>
      <c r="BN10" s="24"/>
      <c r="BO10" s="24"/>
      <c r="BP10" s="24" t="s">
        <v>198</v>
      </c>
      <c r="BQ10" s="24"/>
      <c r="BR10" s="24" t="s">
        <v>108</v>
      </c>
      <c r="BS10" s="24"/>
      <c r="BT10" s="24" t="s">
        <v>108</v>
      </c>
      <c r="BU10" s="24"/>
      <c r="BV10" s="24"/>
      <c r="BW10" s="43"/>
      <c r="BX10" s="50" t="s">
        <v>198</v>
      </c>
      <c r="BY10" s="24"/>
      <c r="BZ10" s="24" t="s">
        <v>198</v>
      </c>
      <c r="CA10" s="24"/>
      <c r="CB10" s="24" t="s">
        <v>198</v>
      </c>
      <c r="CC10" s="24"/>
      <c r="CD10" s="24" t="s">
        <v>108</v>
      </c>
      <c r="CE10" s="24"/>
      <c r="CF10" s="24"/>
      <c r="CG10" s="24" t="s">
        <v>108</v>
      </c>
      <c r="CH10" s="24" t="s">
        <v>108</v>
      </c>
      <c r="CI10" s="24"/>
      <c r="CJ10" s="24" t="s">
        <v>198</v>
      </c>
      <c r="CK10" s="24"/>
      <c r="CL10" s="24" t="s">
        <v>198</v>
      </c>
      <c r="CM10" s="43"/>
      <c r="CN10" s="24" t="s">
        <v>198</v>
      </c>
      <c r="CO10" s="24"/>
      <c r="CP10" s="24" t="s">
        <v>108</v>
      </c>
      <c r="CQ10" s="24"/>
      <c r="CR10" s="24" t="s">
        <v>108</v>
      </c>
      <c r="CS10" s="24"/>
      <c r="CT10" s="24" t="s">
        <v>108</v>
      </c>
      <c r="CU10" s="24"/>
      <c r="CV10" s="24" t="s">
        <v>108</v>
      </c>
      <c r="CW10" s="24"/>
      <c r="CX10" s="24" t="s">
        <v>132</v>
      </c>
      <c r="CY10" s="24" t="s">
        <v>133</v>
      </c>
    </row>
    <row r="11" spans="1:103" ht="165.75" x14ac:dyDescent="0.25">
      <c r="A11" s="23"/>
      <c r="B11" s="24" t="s">
        <v>138</v>
      </c>
      <c r="C11" s="24">
        <v>114755</v>
      </c>
      <c r="D11" s="24" t="s">
        <v>134</v>
      </c>
      <c r="E11" s="25">
        <v>42461</v>
      </c>
      <c r="F11" s="43" t="s">
        <v>102</v>
      </c>
      <c r="G11" s="50" t="s">
        <v>135</v>
      </c>
      <c r="H11" s="24" t="s">
        <v>136</v>
      </c>
      <c r="I11" s="24" t="s">
        <v>137</v>
      </c>
      <c r="J11" s="24" t="s">
        <v>646</v>
      </c>
      <c r="K11" s="24" t="s">
        <v>647</v>
      </c>
      <c r="L11" s="26">
        <v>13500</v>
      </c>
      <c r="M11" s="27">
        <v>0.23</v>
      </c>
      <c r="N11" s="26">
        <v>615</v>
      </c>
      <c r="O11" s="24" t="s">
        <v>648</v>
      </c>
      <c r="P11" s="26">
        <v>1692308</v>
      </c>
      <c r="Q11" s="24" t="s">
        <v>666</v>
      </c>
      <c r="R11" s="24" t="s">
        <v>138</v>
      </c>
      <c r="S11" s="24" t="s">
        <v>131</v>
      </c>
      <c r="T11" s="24" t="s">
        <v>108</v>
      </c>
      <c r="U11" s="24"/>
      <c r="V11" s="24"/>
      <c r="W11" s="24"/>
      <c r="X11" s="24" t="s">
        <v>198</v>
      </c>
      <c r="Y11" s="27">
        <v>1</v>
      </c>
      <c r="Z11" s="24"/>
      <c r="AA11" s="24" t="s">
        <v>119</v>
      </c>
      <c r="AB11" s="43" t="s">
        <v>108</v>
      </c>
      <c r="AC11" s="50" t="s">
        <v>108</v>
      </c>
      <c r="AD11" s="24"/>
      <c r="AE11" s="24" t="s">
        <v>108</v>
      </c>
      <c r="AF11" s="24"/>
      <c r="AG11" s="24" t="s">
        <v>198</v>
      </c>
      <c r="AH11" s="24" t="s">
        <v>139</v>
      </c>
      <c r="AI11" s="24" t="s">
        <v>108</v>
      </c>
      <c r="AJ11" s="24"/>
      <c r="AK11" s="24" t="s">
        <v>109</v>
      </c>
      <c r="AL11" s="27">
        <v>0</v>
      </c>
      <c r="AM11" s="24"/>
      <c r="AN11" s="24"/>
      <c r="AO11" s="24"/>
      <c r="AP11" s="24"/>
      <c r="AQ11" s="24" t="s">
        <v>667</v>
      </c>
      <c r="AR11" s="24"/>
      <c r="AS11" s="24"/>
      <c r="AT11" s="24">
        <v>30.75</v>
      </c>
      <c r="AU11" s="24"/>
      <c r="AV11" s="24"/>
      <c r="AW11" s="24"/>
      <c r="AX11" s="26"/>
      <c r="AY11" s="24"/>
      <c r="AZ11" s="43" t="s">
        <v>669</v>
      </c>
      <c r="BA11" s="50" t="s">
        <v>108</v>
      </c>
      <c r="BB11" s="24"/>
      <c r="BC11" s="24" t="s">
        <v>108</v>
      </c>
      <c r="BD11" s="24"/>
      <c r="BE11" s="24" t="s">
        <v>108</v>
      </c>
      <c r="BF11" s="24"/>
      <c r="BG11" s="24" t="s">
        <v>108</v>
      </c>
      <c r="BH11" s="24"/>
      <c r="BI11" s="24"/>
      <c r="BJ11" s="24" t="s">
        <v>108</v>
      </c>
      <c r="BK11" s="24"/>
      <c r="BL11" s="24" t="s">
        <v>108</v>
      </c>
      <c r="BM11" s="24"/>
      <c r="BN11" s="24"/>
      <c r="BO11" s="24"/>
      <c r="BP11" s="24" t="s">
        <v>108</v>
      </c>
      <c r="BQ11" s="24"/>
      <c r="BR11" s="24" t="s">
        <v>108</v>
      </c>
      <c r="BS11" s="24"/>
      <c r="BT11" s="24" t="s">
        <v>108</v>
      </c>
      <c r="BU11" s="24"/>
      <c r="BV11" s="24"/>
      <c r="BW11" s="43"/>
      <c r="BX11" s="50" t="s">
        <v>198</v>
      </c>
      <c r="BY11" s="24"/>
      <c r="BZ11" s="24" t="s">
        <v>198</v>
      </c>
      <c r="CA11" s="24"/>
      <c r="CB11" s="24" t="s">
        <v>198</v>
      </c>
      <c r="CC11" s="24"/>
      <c r="CD11" s="24" t="s">
        <v>198</v>
      </c>
      <c r="CE11" s="24"/>
      <c r="CF11" s="24"/>
      <c r="CG11" s="24" t="s">
        <v>198</v>
      </c>
      <c r="CH11" s="24" t="s">
        <v>198</v>
      </c>
      <c r="CI11" s="24"/>
      <c r="CJ11" s="24" t="s">
        <v>198</v>
      </c>
      <c r="CK11" s="24"/>
      <c r="CL11" s="24" t="s">
        <v>198</v>
      </c>
      <c r="CM11" s="43"/>
      <c r="CN11" s="24" t="s">
        <v>198</v>
      </c>
      <c r="CO11" s="24"/>
      <c r="CP11" s="24" t="s">
        <v>108</v>
      </c>
      <c r="CQ11" s="24"/>
      <c r="CR11" s="24" t="s">
        <v>108</v>
      </c>
      <c r="CS11" s="24"/>
      <c r="CT11" s="24" t="s">
        <v>198</v>
      </c>
      <c r="CU11" s="24"/>
      <c r="CV11" s="24" t="s">
        <v>108</v>
      </c>
      <c r="CW11" s="24"/>
      <c r="CX11" s="24"/>
      <c r="CY11" s="24"/>
    </row>
    <row r="12" spans="1:103" ht="114.75" x14ac:dyDescent="0.25">
      <c r="A12" s="23"/>
      <c r="B12" s="24" t="s">
        <v>143</v>
      </c>
      <c r="C12" s="24">
        <v>100534</v>
      </c>
      <c r="D12" s="24" t="s">
        <v>140</v>
      </c>
      <c r="E12" s="25">
        <v>41883</v>
      </c>
      <c r="F12" s="43" t="s">
        <v>102</v>
      </c>
      <c r="G12" s="50" t="s">
        <v>141</v>
      </c>
      <c r="H12" s="24" t="s">
        <v>142</v>
      </c>
      <c r="I12" s="24" t="s">
        <v>129</v>
      </c>
      <c r="J12" s="24" t="s">
        <v>646</v>
      </c>
      <c r="K12" s="24" t="s">
        <v>638</v>
      </c>
      <c r="L12" s="26">
        <v>2550</v>
      </c>
      <c r="M12" s="27">
        <v>0.04</v>
      </c>
      <c r="N12" s="26">
        <v>215</v>
      </c>
      <c r="O12" s="24" t="s">
        <v>648</v>
      </c>
      <c r="P12" s="26">
        <v>553846</v>
      </c>
      <c r="Q12" s="24" t="s">
        <v>678</v>
      </c>
      <c r="R12" s="24" t="s">
        <v>143</v>
      </c>
      <c r="S12" s="24" t="s">
        <v>144</v>
      </c>
      <c r="T12" s="24"/>
      <c r="U12" s="24"/>
      <c r="V12" s="24"/>
      <c r="W12" s="24"/>
      <c r="X12" s="24" t="s">
        <v>108</v>
      </c>
      <c r="Y12" s="27">
        <v>0.35</v>
      </c>
      <c r="Z12" s="24"/>
      <c r="AA12" s="24" t="s">
        <v>119</v>
      </c>
      <c r="AB12" s="43" t="s">
        <v>119</v>
      </c>
      <c r="AC12" s="50" t="s">
        <v>108</v>
      </c>
      <c r="AD12" s="24"/>
      <c r="AE12" s="24" t="s">
        <v>108</v>
      </c>
      <c r="AF12" s="24"/>
      <c r="AG12" s="24" t="s">
        <v>198</v>
      </c>
      <c r="AH12" s="24"/>
      <c r="AI12" s="24" t="s">
        <v>198</v>
      </c>
      <c r="AJ12" s="24"/>
      <c r="AK12" s="24" t="s">
        <v>109</v>
      </c>
      <c r="AL12" s="27">
        <v>0</v>
      </c>
      <c r="AM12" s="24"/>
      <c r="AN12" s="24"/>
      <c r="AO12" s="24"/>
      <c r="AP12" s="24"/>
      <c r="AQ12" s="24" t="s">
        <v>667</v>
      </c>
      <c r="AR12" s="24"/>
      <c r="AS12" s="24"/>
      <c r="AT12" s="24"/>
      <c r="AU12" s="24"/>
      <c r="AV12" s="24"/>
      <c r="AW12" s="24"/>
      <c r="AX12" s="26"/>
      <c r="AY12" s="24"/>
      <c r="AZ12" s="43" t="s">
        <v>660</v>
      </c>
      <c r="BA12" s="50" t="s">
        <v>198</v>
      </c>
      <c r="BB12" s="24" t="s">
        <v>1009</v>
      </c>
      <c r="BC12" s="24" t="s">
        <v>198</v>
      </c>
      <c r="BD12" s="24"/>
      <c r="BE12" s="24" t="s">
        <v>198</v>
      </c>
      <c r="BF12" s="24"/>
      <c r="BG12" s="24" t="s">
        <v>198</v>
      </c>
      <c r="BH12" s="24" t="s">
        <v>145</v>
      </c>
      <c r="BI12" s="24" t="s">
        <v>644</v>
      </c>
      <c r="BJ12" s="24" t="s">
        <v>108</v>
      </c>
      <c r="BK12" s="24"/>
      <c r="BL12" s="24" t="s">
        <v>108</v>
      </c>
      <c r="BM12" s="24"/>
      <c r="BN12" s="24"/>
      <c r="BO12" s="24"/>
      <c r="BP12" s="24" t="s">
        <v>108</v>
      </c>
      <c r="BQ12" s="24"/>
      <c r="BR12" s="24" t="s">
        <v>108</v>
      </c>
      <c r="BS12" s="24"/>
      <c r="BT12" s="24" t="s">
        <v>108</v>
      </c>
      <c r="BU12" s="24"/>
      <c r="BV12" s="24"/>
      <c r="BW12" s="43"/>
      <c r="BX12" s="50" t="s">
        <v>198</v>
      </c>
      <c r="BY12" s="24" t="s">
        <v>1019</v>
      </c>
      <c r="BZ12" s="24" t="s">
        <v>198</v>
      </c>
      <c r="CA12" s="24"/>
      <c r="CB12" s="24" t="s">
        <v>198</v>
      </c>
      <c r="CC12" s="24" t="s">
        <v>1023</v>
      </c>
      <c r="CD12" s="24" t="s">
        <v>108</v>
      </c>
      <c r="CE12" s="24"/>
      <c r="CF12" s="24"/>
      <c r="CG12" s="24" t="s">
        <v>108</v>
      </c>
      <c r="CH12" s="24" t="s">
        <v>198</v>
      </c>
      <c r="CI12" s="24"/>
      <c r="CJ12" s="24" t="s">
        <v>198</v>
      </c>
      <c r="CK12" s="24"/>
      <c r="CL12" s="24" t="s">
        <v>198</v>
      </c>
      <c r="CM12" s="43"/>
      <c r="CN12" s="24" t="s">
        <v>108</v>
      </c>
      <c r="CO12" s="24"/>
      <c r="CP12" s="24" t="s">
        <v>108</v>
      </c>
      <c r="CQ12" s="24"/>
      <c r="CR12" s="24" t="s">
        <v>108</v>
      </c>
      <c r="CS12" s="24"/>
      <c r="CT12" s="24" t="s">
        <v>198</v>
      </c>
      <c r="CU12" s="24" t="s">
        <v>146</v>
      </c>
      <c r="CV12" s="24" t="s">
        <v>108</v>
      </c>
      <c r="CW12" s="24"/>
      <c r="CX12" s="24" t="s">
        <v>111</v>
      </c>
      <c r="CY12" s="24"/>
    </row>
    <row r="13" spans="1:103" ht="114.75" x14ac:dyDescent="0.25">
      <c r="A13" s="23"/>
      <c r="B13" s="24" t="s">
        <v>151</v>
      </c>
      <c r="C13" s="24">
        <v>101873</v>
      </c>
      <c r="D13" s="24" t="s">
        <v>147</v>
      </c>
      <c r="E13" s="25">
        <v>43465</v>
      </c>
      <c r="F13" s="43" t="s">
        <v>102</v>
      </c>
      <c r="G13" s="50" t="s">
        <v>148</v>
      </c>
      <c r="H13" s="24" t="s">
        <v>149</v>
      </c>
      <c r="I13" s="24" t="s">
        <v>150</v>
      </c>
      <c r="J13" s="24" t="s">
        <v>655</v>
      </c>
      <c r="K13" s="24" t="s">
        <v>638</v>
      </c>
      <c r="L13" s="26">
        <v>6797</v>
      </c>
      <c r="M13" s="27">
        <v>0.03</v>
      </c>
      <c r="N13" s="26">
        <v>1524</v>
      </c>
      <c r="O13" s="24" t="s">
        <v>672</v>
      </c>
      <c r="P13" s="26">
        <v>77000000</v>
      </c>
      <c r="Q13" s="24" t="s">
        <v>678</v>
      </c>
      <c r="R13" s="24" t="s">
        <v>151</v>
      </c>
      <c r="S13" s="24" t="s">
        <v>152</v>
      </c>
      <c r="T13" s="24" t="s">
        <v>133</v>
      </c>
      <c r="U13" s="24"/>
      <c r="V13" s="24"/>
      <c r="W13" s="24" t="s">
        <v>662</v>
      </c>
      <c r="X13" s="24" t="s">
        <v>108</v>
      </c>
      <c r="Y13" s="27">
        <v>0.54</v>
      </c>
      <c r="Z13" s="24" t="s">
        <v>153</v>
      </c>
      <c r="AA13" s="24" t="s">
        <v>119</v>
      </c>
      <c r="AB13" s="43" t="s">
        <v>119</v>
      </c>
      <c r="AC13" s="50" t="s">
        <v>108</v>
      </c>
      <c r="AD13" s="24"/>
      <c r="AE13" s="24" t="s">
        <v>108</v>
      </c>
      <c r="AF13" s="24"/>
      <c r="AG13" s="24" t="s">
        <v>108</v>
      </c>
      <c r="AH13" s="24"/>
      <c r="AI13" s="24" t="s">
        <v>108</v>
      </c>
      <c r="AJ13" s="24"/>
      <c r="AK13" s="24" t="s">
        <v>125</v>
      </c>
      <c r="AL13" s="27">
        <v>0.25</v>
      </c>
      <c r="AM13" s="24">
        <v>15</v>
      </c>
      <c r="AN13" s="24" t="s">
        <v>154</v>
      </c>
      <c r="AO13" s="24" t="s">
        <v>198</v>
      </c>
      <c r="AP13" s="24" t="s">
        <v>155</v>
      </c>
      <c r="AQ13" s="24"/>
      <c r="AR13" s="24"/>
      <c r="AS13" s="24"/>
      <c r="AT13" s="24"/>
      <c r="AU13" s="24"/>
      <c r="AV13" s="24"/>
      <c r="AW13" s="24"/>
      <c r="AX13" s="26"/>
      <c r="AY13" s="24"/>
      <c r="AZ13" s="43" t="s">
        <v>652</v>
      </c>
      <c r="BA13" s="50" t="s">
        <v>108</v>
      </c>
      <c r="BB13" s="24"/>
      <c r="BC13" s="24" t="s">
        <v>108</v>
      </c>
      <c r="BD13" s="24"/>
      <c r="BE13" s="24" t="s">
        <v>108</v>
      </c>
      <c r="BF13" s="24"/>
      <c r="BG13" s="24" t="s">
        <v>108</v>
      </c>
      <c r="BH13" s="24"/>
      <c r="BI13" s="24"/>
      <c r="BJ13" s="24" t="s">
        <v>108</v>
      </c>
      <c r="BK13" s="24"/>
      <c r="BL13" s="24" t="s">
        <v>108</v>
      </c>
      <c r="BM13" s="24"/>
      <c r="BN13" s="24" t="s">
        <v>108</v>
      </c>
      <c r="BO13" s="24"/>
      <c r="BP13" s="24" t="s">
        <v>108</v>
      </c>
      <c r="BQ13" s="24"/>
      <c r="BR13" s="24" t="s">
        <v>108</v>
      </c>
      <c r="BS13" s="24"/>
      <c r="BT13" s="24" t="s">
        <v>108</v>
      </c>
      <c r="BU13" s="24"/>
      <c r="BV13" s="24" t="s">
        <v>108</v>
      </c>
      <c r="BW13" s="43"/>
      <c r="BX13" s="50" t="s">
        <v>108</v>
      </c>
      <c r="BY13" s="24"/>
      <c r="BZ13" s="24" t="s">
        <v>108</v>
      </c>
      <c r="CA13" s="24"/>
      <c r="CB13" s="24" t="s">
        <v>108</v>
      </c>
      <c r="CC13" s="24"/>
      <c r="CD13" s="24" t="s">
        <v>108</v>
      </c>
      <c r="CE13" s="24"/>
      <c r="CF13" s="24"/>
      <c r="CG13" s="24" t="s">
        <v>108</v>
      </c>
      <c r="CH13" s="24" t="s">
        <v>108</v>
      </c>
      <c r="CI13" s="24"/>
      <c r="CJ13" s="24" t="s">
        <v>108</v>
      </c>
      <c r="CK13" s="24"/>
      <c r="CL13" s="24" t="s">
        <v>108</v>
      </c>
      <c r="CM13" s="43"/>
      <c r="CN13" s="24" t="s">
        <v>108</v>
      </c>
      <c r="CO13" s="24"/>
      <c r="CP13" s="24" t="s">
        <v>108</v>
      </c>
      <c r="CQ13" s="24"/>
      <c r="CR13" s="24" t="s">
        <v>108</v>
      </c>
      <c r="CS13" s="24"/>
      <c r="CT13" s="24" t="s">
        <v>108</v>
      </c>
      <c r="CU13" s="24"/>
      <c r="CV13" s="24" t="s">
        <v>108</v>
      </c>
      <c r="CW13" s="24"/>
      <c r="CX13" s="24"/>
      <c r="CY13" s="24"/>
    </row>
    <row r="14" spans="1:103" ht="102" x14ac:dyDescent="0.25">
      <c r="A14" s="23"/>
      <c r="B14" s="24" t="s">
        <v>143</v>
      </c>
      <c r="C14" s="24">
        <v>100534</v>
      </c>
      <c r="D14" s="24" t="s">
        <v>156</v>
      </c>
      <c r="E14" s="25">
        <v>41883</v>
      </c>
      <c r="F14" s="43" t="s">
        <v>102</v>
      </c>
      <c r="G14" s="50" t="s">
        <v>157</v>
      </c>
      <c r="H14" s="24" t="s">
        <v>158</v>
      </c>
      <c r="I14" s="24" t="s">
        <v>129</v>
      </c>
      <c r="J14" s="24" t="s">
        <v>646</v>
      </c>
      <c r="K14" s="24" t="s">
        <v>647</v>
      </c>
      <c r="L14" s="26">
        <v>11900</v>
      </c>
      <c r="M14" s="27">
        <v>0.17</v>
      </c>
      <c r="N14" s="26">
        <v>215</v>
      </c>
      <c r="O14" s="24" t="s">
        <v>656</v>
      </c>
      <c r="P14" s="26">
        <v>2584615.38</v>
      </c>
      <c r="Q14" s="24" t="s">
        <v>678</v>
      </c>
      <c r="R14" s="24" t="s">
        <v>143</v>
      </c>
      <c r="S14" s="24" t="s">
        <v>159</v>
      </c>
      <c r="T14" s="24"/>
      <c r="U14" s="24"/>
      <c r="V14" s="24"/>
      <c r="W14" s="24"/>
      <c r="X14" s="24" t="s">
        <v>108</v>
      </c>
      <c r="Y14" s="27">
        <v>0.35</v>
      </c>
      <c r="Z14" s="24"/>
      <c r="AA14" s="24" t="s">
        <v>119</v>
      </c>
      <c r="AB14" s="43" t="s">
        <v>119</v>
      </c>
      <c r="AC14" s="50" t="s">
        <v>108</v>
      </c>
      <c r="AD14" s="24"/>
      <c r="AE14" s="24" t="s">
        <v>108</v>
      </c>
      <c r="AF14" s="24"/>
      <c r="AG14" s="24" t="s">
        <v>198</v>
      </c>
      <c r="AH14" s="24"/>
      <c r="AI14" s="24" t="s">
        <v>198</v>
      </c>
      <c r="AJ14" s="24" t="s">
        <v>160</v>
      </c>
      <c r="AK14" s="24" t="s">
        <v>109</v>
      </c>
      <c r="AL14" s="27">
        <v>0</v>
      </c>
      <c r="AM14" s="24"/>
      <c r="AN14" s="24"/>
      <c r="AO14" s="24"/>
      <c r="AP14" s="24"/>
      <c r="AQ14" s="24" t="s">
        <v>667</v>
      </c>
      <c r="AR14" s="24"/>
      <c r="AS14" s="24"/>
      <c r="AT14" s="24">
        <v>2.15</v>
      </c>
      <c r="AU14" s="24"/>
      <c r="AV14" s="24"/>
      <c r="AW14" s="24"/>
      <c r="AX14" s="26"/>
      <c r="AY14" s="24"/>
      <c r="AZ14" s="43" t="s">
        <v>660</v>
      </c>
      <c r="BA14" s="50" t="s">
        <v>198</v>
      </c>
      <c r="BB14" s="24" t="s">
        <v>1010</v>
      </c>
      <c r="BC14" s="24" t="s">
        <v>198</v>
      </c>
      <c r="BD14" s="24"/>
      <c r="BE14" s="24" t="s">
        <v>198</v>
      </c>
      <c r="BF14" s="24"/>
      <c r="BG14" s="24" t="s">
        <v>198</v>
      </c>
      <c r="BH14" s="24" t="s">
        <v>145</v>
      </c>
      <c r="BI14" s="24" t="s">
        <v>644</v>
      </c>
      <c r="BJ14" s="24" t="s">
        <v>108</v>
      </c>
      <c r="BK14" s="24"/>
      <c r="BL14" s="24" t="s">
        <v>108</v>
      </c>
      <c r="BM14" s="24"/>
      <c r="BN14" s="24"/>
      <c r="BO14" s="24"/>
      <c r="BP14" s="24" t="s">
        <v>108</v>
      </c>
      <c r="BQ14" s="24"/>
      <c r="BR14" s="24" t="s">
        <v>198</v>
      </c>
      <c r="BS14" s="24" t="s">
        <v>1016</v>
      </c>
      <c r="BT14" s="24" t="s">
        <v>198</v>
      </c>
      <c r="BU14" s="24"/>
      <c r="BV14" s="24" t="s">
        <v>198</v>
      </c>
      <c r="BW14" s="43"/>
      <c r="BX14" s="50" t="s">
        <v>198</v>
      </c>
      <c r="BY14" s="24" t="s">
        <v>1020</v>
      </c>
      <c r="BZ14" s="24" t="s">
        <v>198</v>
      </c>
      <c r="CA14" s="24"/>
      <c r="CB14" s="24" t="s">
        <v>198</v>
      </c>
      <c r="CC14" s="24" t="s">
        <v>1023</v>
      </c>
      <c r="CD14" s="24" t="s">
        <v>108</v>
      </c>
      <c r="CE14" s="24"/>
      <c r="CF14" s="24"/>
      <c r="CG14" s="24" t="s">
        <v>108</v>
      </c>
      <c r="CH14" s="24" t="s">
        <v>198</v>
      </c>
      <c r="CI14" s="24"/>
      <c r="CJ14" s="24" t="s">
        <v>198</v>
      </c>
      <c r="CK14" s="24"/>
      <c r="CL14" s="24" t="s">
        <v>198</v>
      </c>
      <c r="CM14" s="43"/>
      <c r="CN14" s="24" t="s">
        <v>108</v>
      </c>
      <c r="CO14" s="24"/>
      <c r="CP14" s="24" t="s">
        <v>108</v>
      </c>
      <c r="CQ14" s="24"/>
      <c r="CR14" s="24" t="s">
        <v>108</v>
      </c>
      <c r="CS14" s="24"/>
      <c r="CT14" s="24" t="s">
        <v>198</v>
      </c>
      <c r="CU14" s="24" t="s">
        <v>146</v>
      </c>
      <c r="CV14" s="24" t="s">
        <v>108</v>
      </c>
      <c r="CW14" s="24"/>
      <c r="CX14" s="24" t="s">
        <v>111</v>
      </c>
      <c r="CY14" s="24"/>
    </row>
    <row r="15" spans="1:103" ht="127.5" x14ac:dyDescent="0.25">
      <c r="A15" s="23"/>
      <c r="B15" s="24" t="s">
        <v>165</v>
      </c>
      <c r="C15" s="24">
        <v>100075</v>
      </c>
      <c r="D15" s="24" t="s">
        <v>161</v>
      </c>
      <c r="E15" s="25">
        <v>42339</v>
      </c>
      <c r="F15" s="43" t="s">
        <v>102</v>
      </c>
      <c r="G15" s="50" t="s">
        <v>162</v>
      </c>
      <c r="H15" s="24" t="s">
        <v>163</v>
      </c>
      <c r="I15" s="24" t="s">
        <v>164</v>
      </c>
      <c r="J15" s="24" t="s">
        <v>655</v>
      </c>
      <c r="K15" s="24" t="s">
        <v>647</v>
      </c>
      <c r="L15" s="26">
        <v>20800</v>
      </c>
      <c r="M15" s="27">
        <v>0.16</v>
      </c>
      <c r="N15" s="26">
        <v>617</v>
      </c>
      <c r="O15" s="24" t="s">
        <v>656</v>
      </c>
      <c r="P15" s="26">
        <v>9700000</v>
      </c>
      <c r="Q15" s="24" t="s">
        <v>678</v>
      </c>
      <c r="R15" s="24" t="s">
        <v>165</v>
      </c>
      <c r="S15" s="24" t="s">
        <v>166</v>
      </c>
      <c r="T15" s="24" t="s">
        <v>108</v>
      </c>
      <c r="U15" s="24"/>
      <c r="V15" s="24"/>
      <c r="W15" s="24"/>
      <c r="X15" s="24" t="s">
        <v>108</v>
      </c>
      <c r="Y15" s="27">
        <v>0.75</v>
      </c>
      <c r="Z15" s="24"/>
      <c r="AA15" s="24" t="s">
        <v>108</v>
      </c>
      <c r="AB15" s="43" t="s">
        <v>119</v>
      </c>
      <c r="AC15" s="50" t="s">
        <v>108</v>
      </c>
      <c r="AD15" s="24"/>
      <c r="AE15" s="24" t="s">
        <v>198</v>
      </c>
      <c r="AF15" s="24"/>
      <c r="AG15" s="24" t="s">
        <v>198</v>
      </c>
      <c r="AH15" s="24"/>
      <c r="AI15" s="24" t="s">
        <v>198</v>
      </c>
      <c r="AJ15" s="24"/>
      <c r="AK15" s="24" t="s">
        <v>167</v>
      </c>
      <c r="AL15" s="27">
        <v>0</v>
      </c>
      <c r="AM15" s="24"/>
      <c r="AN15" s="24"/>
      <c r="AO15" s="24"/>
      <c r="AP15" s="24"/>
      <c r="AQ15" s="24"/>
      <c r="AR15" s="24"/>
      <c r="AS15" s="24"/>
      <c r="AT15" s="24"/>
      <c r="AU15" s="24"/>
      <c r="AV15" s="24"/>
      <c r="AW15" s="24"/>
      <c r="AX15" s="26"/>
      <c r="AY15" s="24"/>
      <c r="AZ15" s="43" t="s">
        <v>660</v>
      </c>
      <c r="BA15" s="50" t="s">
        <v>198</v>
      </c>
      <c r="BB15" s="24" t="s">
        <v>168</v>
      </c>
      <c r="BC15" s="24" t="s">
        <v>198</v>
      </c>
      <c r="BD15" s="24" t="s">
        <v>169</v>
      </c>
      <c r="BE15" s="24" t="s">
        <v>198</v>
      </c>
      <c r="BF15" s="24" t="s">
        <v>170</v>
      </c>
      <c r="BG15" s="24" t="s">
        <v>198</v>
      </c>
      <c r="BH15" s="24" t="s">
        <v>171</v>
      </c>
      <c r="BI15" s="24" t="s">
        <v>644</v>
      </c>
      <c r="BJ15" s="24" t="s">
        <v>108</v>
      </c>
      <c r="BK15" s="24"/>
      <c r="BL15" s="24" t="s">
        <v>108</v>
      </c>
      <c r="BM15" s="24"/>
      <c r="BN15" s="24"/>
      <c r="BO15" s="24"/>
      <c r="BP15" s="24" t="s">
        <v>108</v>
      </c>
      <c r="BQ15" s="24"/>
      <c r="BR15" s="24" t="s">
        <v>198</v>
      </c>
      <c r="BS15" s="24" t="s">
        <v>172</v>
      </c>
      <c r="BT15" s="24" t="s">
        <v>108</v>
      </c>
      <c r="BU15" s="24"/>
      <c r="BV15" s="24"/>
      <c r="BW15" s="43"/>
      <c r="BX15" s="50" t="s">
        <v>198</v>
      </c>
      <c r="BY15" s="24" t="s">
        <v>173</v>
      </c>
      <c r="BZ15" s="24" t="s">
        <v>198</v>
      </c>
      <c r="CA15" s="24"/>
      <c r="CB15" s="24" t="s">
        <v>198</v>
      </c>
      <c r="CC15" s="24" t="s">
        <v>174</v>
      </c>
      <c r="CD15" s="24" t="s">
        <v>198</v>
      </c>
      <c r="CE15" s="24"/>
      <c r="CF15" s="24"/>
      <c r="CG15" s="24" t="s">
        <v>108</v>
      </c>
      <c r="CH15" s="24" t="s">
        <v>108</v>
      </c>
      <c r="CI15" s="24"/>
      <c r="CJ15" s="24" t="s">
        <v>108</v>
      </c>
      <c r="CK15" s="24"/>
      <c r="CL15" s="24" t="s">
        <v>198</v>
      </c>
      <c r="CM15" s="43" t="s">
        <v>175</v>
      </c>
      <c r="CN15" s="24" t="s">
        <v>108</v>
      </c>
      <c r="CO15" s="24"/>
      <c r="CP15" s="24" t="s">
        <v>108</v>
      </c>
      <c r="CQ15" s="24"/>
      <c r="CR15" s="24" t="s">
        <v>108</v>
      </c>
      <c r="CS15" s="24"/>
      <c r="CT15" s="24" t="s">
        <v>198</v>
      </c>
      <c r="CU15" s="24" t="s">
        <v>176</v>
      </c>
      <c r="CV15" s="24" t="s">
        <v>198</v>
      </c>
      <c r="CW15" s="24" t="s">
        <v>1035</v>
      </c>
      <c r="CX15" s="24" t="s">
        <v>111</v>
      </c>
      <c r="CY15" s="24"/>
    </row>
    <row r="16" spans="1:103" ht="63.75" x14ac:dyDescent="0.25">
      <c r="A16" s="23"/>
      <c r="B16" s="24" t="s">
        <v>614</v>
      </c>
      <c r="C16" s="24">
        <v>101499</v>
      </c>
      <c r="D16" s="24" t="s">
        <v>177</v>
      </c>
      <c r="E16" s="25">
        <v>43068</v>
      </c>
      <c r="F16" s="43" t="s">
        <v>102</v>
      </c>
      <c r="G16" s="50" t="s">
        <v>178</v>
      </c>
      <c r="H16" s="24" t="s">
        <v>179</v>
      </c>
      <c r="I16" s="24" t="s">
        <v>105</v>
      </c>
      <c r="J16" s="24" t="s">
        <v>637</v>
      </c>
      <c r="K16" s="24" t="s">
        <v>638</v>
      </c>
      <c r="L16" s="26">
        <v>1076</v>
      </c>
      <c r="M16" s="27">
        <v>0.19</v>
      </c>
      <c r="N16" s="26">
        <v>400</v>
      </c>
      <c r="O16" s="24" t="s">
        <v>639</v>
      </c>
      <c r="P16" s="26">
        <v>363809</v>
      </c>
      <c r="Q16" s="24" t="s">
        <v>678</v>
      </c>
      <c r="R16" s="24" t="s">
        <v>614</v>
      </c>
      <c r="S16" s="24" t="s">
        <v>131</v>
      </c>
      <c r="T16" s="24" t="s">
        <v>108</v>
      </c>
      <c r="U16" s="24"/>
      <c r="V16" s="24"/>
      <c r="W16" s="24"/>
      <c r="X16" s="24" t="s">
        <v>198</v>
      </c>
      <c r="Y16" s="27">
        <v>0.18</v>
      </c>
      <c r="Z16" s="24" t="s">
        <v>180</v>
      </c>
      <c r="AA16" s="24" t="s">
        <v>119</v>
      </c>
      <c r="AB16" s="43" t="s">
        <v>119</v>
      </c>
      <c r="AC16" s="50" t="s">
        <v>108</v>
      </c>
      <c r="AD16" s="24"/>
      <c r="AE16" s="24" t="s">
        <v>108</v>
      </c>
      <c r="AF16" s="24"/>
      <c r="AG16" s="24" t="s">
        <v>198</v>
      </c>
      <c r="AH16" s="24"/>
      <c r="AI16" s="24" t="s">
        <v>198</v>
      </c>
      <c r="AJ16" s="24"/>
      <c r="AK16" s="24" t="s">
        <v>167</v>
      </c>
      <c r="AL16" s="27">
        <v>0.18</v>
      </c>
      <c r="AM16" s="24">
        <v>3</v>
      </c>
      <c r="AN16" s="24"/>
      <c r="AO16" s="24" t="s">
        <v>198</v>
      </c>
      <c r="AP16" s="24"/>
      <c r="AQ16" s="24"/>
      <c r="AR16" s="24"/>
      <c r="AS16" s="24"/>
      <c r="AT16" s="24"/>
      <c r="AU16" s="24"/>
      <c r="AV16" s="24"/>
      <c r="AW16" s="24"/>
      <c r="AX16" s="26"/>
      <c r="AY16" s="24" t="s">
        <v>659</v>
      </c>
      <c r="AZ16" s="43" t="s">
        <v>660</v>
      </c>
      <c r="BA16" s="50" t="s">
        <v>108</v>
      </c>
      <c r="BB16" s="24"/>
      <c r="BC16" s="24" t="s">
        <v>108</v>
      </c>
      <c r="BD16" s="24"/>
      <c r="BE16" s="24" t="s">
        <v>108</v>
      </c>
      <c r="BF16" s="24"/>
      <c r="BG16" s="24" t="s">
        <v>108</v>
      </c>
      <c r="BH16" s="24"/>
      <c r="BI16" s="24"/>
      <c r="BJ16" s="24" t="s">
        <v>108</v>
      </c>
      <c r="BK16" s="24"/>
      <c r="BL16" s="24" t="s">
        <v>108</v>
      </c>
      <c r="BM16" s="24"/>
      <c r="BN16" s="24"/>
      <c r="BO16" s="24"/>
      <c r="BP16" s="24" t="s">
        <v>108</v>
      </c>
      <c r="BQ16" s="24"/>
      <c r="BR16" s="24" t="s">
        <v>108</v>
      </c>
      <c r="BS16" s="24"/>
      <c r="BT16" s="24" t="s">
        <v>108</v>
      </c>
      <c r="BU16" s="24"/>
      <c r="BV16" s="24"/>
      <c r="BW16" s="43"/>
      <c r="BX16" s="50" t="s">
        <v>108</v>
      </c>
      <c r="BY16" s="24"/>
      <c r="BZ16" s="24" t="s">
        <v>108</v>
      </c>
      <c r="CA16" s="24"/>
      <c r="CB16" s="24" t="s">
        <v>108</v>
      </c>
      <c r="CC16" s="24"/>
      <c r="CD16" s="24" t="s">
        <v>108</v>
      </c>
      <c r="CE16" s="24"/>
      <c r="CF16" s="24"/>
      <c r="CG16" s="24" t="s">
        <v>198</v>
      </c>
      <c r="CH16" s="24" t="s">
        <v>198</v>
      </c>
      <c r="CI16" s="24"/>
      <c r="CJ16" s="24" t="s">
        <v>108</v>
      </c>
      <c r="CK16" s="24"/>
      <c r="CL16" s="24" t="s">
        <v>198</v>
      </c>
      <c r="CM16" s="43"/>
      <c r="CN16" s="24" t="s">
        <v>108</v>
      </c>
      <c r="CO16" s="24"/>
      <c r="CP16" s="24" t="s">
        <v>108</v>
      </c>
      <c r="CQ16" s="24"/>
      <c r="CR16" s="24" t="s">
        <v>108</v>
      </c>
      <c r="CS16" s="24"/>
      <c r="CT16" s="24" t="s">
        <v>108</v>
      </c>
      <c r="CU16" s="24"/>
      <c r="CV16" s="24" t="s">
        <v>108</v>
      </c>
      <c r="CW16" s="24"/>
      <c r="CX16" s="24"/>
      <c r="CY16" s="24"/>
    </row>
    <row r="17" spans="1:103" ht="165.75" x14ac:dyDescent="0.25">
      <c r="A17" s="23"/>
      <c r="B17" s="24" t="s">
        <v>184</v>
      </c>
      <c r="C17" s="24">
        <v>102244</v>
      </c>
      <c r="D17" s="24" t="s">
        <v>181</v>
      </c>
      <c r="E17" s="25">
        <v>43039</v>
      </c>
      <c r="F17" s="43" t="s">
        <v>102</v>
      </c>
      <c r="G17" s="50" t="s">
        <v>182</v>
      </c>
      <c r="H17" s="24" t="s">
        <v>183</v>
      </c>
      <c r="I17" s="24" t="s">
        <v>105</v>
      </c>
      <c r="J17" s="24" t="s">
        <v>637</v>
      </c>
      <c r="K17" s="24" t="s">
        <v>638</v>
      </c>
      <c r="L17" s="26">
        <v>338</v>
      </c>
      <c r="M17" s="27">
        <v>0.01</v>
      </c>
      <c r="N17" s="26">
        <v>680</v>
      </c>
      <c r="O17" s="24" t="s">
        <v>639</v>
      </c>
      <c r="P17" s="26">
        <v>228400</v>
      </c>
      <c r="Q17" s="24" t="s">
        <v>678</v>
      </c>
      <c r="R17" s="24" t="s">
        <v>184</v>
      </c>
      <c r="S17" s="24" t="s">
        <v>185</v>
      </c>
      <c r="T17" s="24" t="s">
        <v>108</v>
      </c>
      <c r="U17" s="24"/>
      <c r="V17" s="24"/>
      <c r="W17" s="24" t="s">
        <v>662</v>
      </c>
      <c r="X17" s="24" t="s">
        <v>108</v>
      </c>
      <c r="Y17" s="27">
        <v>0.78</v>
      </c>
      <c r="Z17" s="24" t="s">
        <v>186</v>
      </c>
      <c r="AA17" s="24" t="s">
        <v>119</v>
      </c>
      <c r="AB17" s="43" t="s">
        <v>119</v>
      </c>
      <c r="AC17" s="50" t="s">
        <v>198</v>
      </c>
      <c r="AD17" s="24"/>
      <c r="AE17" s="24" t="s">
        <v>108</v>
      </c>
      <c r="AF17" s="24"/>
      <c r="AG17" s="24" t="s">
        <v>198</v>
      </c>
      <c r="AH17" s="24"/>
      <c r="AI17" s="24" t="s">
        <v>198</v>
      </c>
      <c r="AJ17" s="24"/>
      <c r="AK17" s="24" t="s">
        <v>125</v>
      </c>
      <c r="AL17" s="27">
        <v>0.33</v>
      </c>
      <c r="AM17" s="24">
        <v>2</v>
      </c>
      <c r="AN17" s="24" t="s">
        <v>133</v>
      </c>
      <c r="AO17" s="24" t="s">
        <v>198</v>
      </c>
      <c r="AP17" s="24"/>
      <c r="AQ17" s="24"/>
      <c r="AR17" s="24"/>
      <c r="AS17" s="24"/>
      <c r="AT17" s="24"/>
      <c r="AU17" s="24"/>
      <c r="AV17" s="24"/>
      <c r="AW17" s="24">
        <v>10</v>
      </c>
      <c r="AX17" s="26">
        <v>190</v>
      </c>
      <c r="AY17" s="24" t="s">
        <v>659</v>
      </c>
      <c r="AZ17" s="43" t="s">
        <v>669</v>
      </c>
      <c r="BA17" s="50" t="s">
        <v>108</v>
      </c>
      <c r="BB17" s="24"/>
      <c r="BC17" s="24" t="s">
        <v>108</v>
      </c>
      <c r="BD17" s="24"/>
      <c r="BE17" s="24" t="s">
        <v>108</v>
      </c>
      <c r="BF17" s="24"/>
      <c r="BG17" s="24" t="s">
        <v>108</v>
      </c>
      <c r="BH17" s="24"/>
      <c r="BI17" s="24" t="s">
        <v>133</v>
      </c>
      <c r="BJ17" s="24" t="s">
        <v>108</v>
      </c>
      <c r="BK17" s="24"/>
      <c r="BL17" s="24" t="s">
        <v>108</v>
      </c>
      <c r="BM17" s="24"/>
      <c r="BN17" s="24"/>
      <c r="BO17" s="24"/>
      <c r="BP17" s="24" t="s">
        <v>108</v>
      </c>
      <c r="BQ17" s="24"/>
      <c r="BR17" s="24" t="s">
        <v>108</v>
      </c>
      <c r="BS17" s="24"/>
      <c r="BT17" s="24" t="s">
        <v>108</v>
      </c>
      <c r="BU17" s="24"/>
      <c r="BV17" s="24"/>
      <c r="BW17" s="43"/>
      <c r="BX17" s="50" t="s">
        <v>108</v>
      </c>
      <c r="BY17" s="24"/>
      <c r="BZ17" s="24" t="s">
        <v>108</v>
      </c>
      <c r="CA17" s="24"/>
      <c r="CB17" s="24" t="s">
        <v>108</v>
      </c>
      <c r="CC17" s="24"/>
      <c r="CD17" s="24" t="s">
        <v>108</v>
      </c>
      <c r="CE17" s="24"/>
      <c r="CF17" s="24"/>
      <c r="CG17" s="24" t="s">
        <v>198</v>
      </c>
      <c r="CH17" s="24" t="s">
        <v>108</v>
      </c>
      <c r="CI17" s="24"/>
      <c r="CJ17" s="24" t="s">
        <v>198</v>
      </c>
      <c r="CK17" s="24"/>
      <c r="CL17" s="24" t="s">
        <v>198</v>
      </c>
      <c r="CM17" s="43"/>
      <c r="CN17" s="24" t="s">
        <v>108</v>
      </c>
      <c r="CO17" s="24"/>
      <c r="CP17" s="24" t="s">
        <v>108</v>
      </c>
      <c r="CQ17" s="24"/>
      <c r="CR17" s="24" t="s">
        <v>108</v>
      </c>
      <c r="CS17" s="24"/>
      <c r="CT17" s="24" t="s">
        <v>108</v>
      </c>
      <c r="CU17" s="24"/>
      <c r="CV17" s="24" t="s">
        <v>108</v>
      </c>
      <c r="CW17" s="24"/>
      <c r="CX17" s="24"/>
      <c r="CY17" s="24"/>
    </row>
    <row r="18" spans="1:103" ht="89.25" x14ac:dyDescent="0.25">
      <c r="A18" s="23"/>
      <c r="B18" s="24" t="s">
        <v>191</v>
      </c>
      <c r="C18" s="24">
        <v>104257</v>
      </c>
      <c r="D18" s="24" t="s">
        <v>187</v>
      </c>
      <c r="E18" s="25">
        <v>42248</v>
      </c>
      <c r="F18" s="43" t="s">
        <v>102</v>
      </c>
      <c r="G18" s="50" t="s">
        <v>188</v>
      </c>
      <c r="H18" s="24" t="s">
        <v>189</v>
      </c>
      <c r="I18" s="24" t="s">
        <v>190</v>
      </c>
      <c r="J18" s="24" t="s">
        <v>637</v>
      </c>
      <c r="K18" s="24" t="s">
        <v>638</v>
      </c>
      <c r="L18" s="26">
        <v>600</v>
      </c>
      <c r="M18" s="27">
        <v>0.04</v>
      </c>
      <c r="N18" s="26">
        <v>341</v>
      </c>
      <c r="O18" s="24" t="s">
        <v>639</v>
      </c>
      <c r="P18" s="26">
        <v>205022</v>
      </c>
      <c r="Q18" s="24" t="s">
        <v>678</v>
      </c>
      <c r="R18" s="24" t="s">
        <v>191</v>
      </c>
      <c r="S18" s="24" t="s">
        <v>131</v>
      </c>
      <c r="T18" s="24" t="s">
        <v>108</v>
      </c>
      <c r="U18" s="24"/>
      <c r="V18" s="24"/>
      <c r="W18" s="24"/>
      <c r="X18" s="24" t="s">
        <v>108</v>
      </c>
      <c r="Y18" s="27">
        <v>0.68</v>
      </c>
      <c r="Z18" s="24"/>
      <c r="AA18" s="24" t="s">
        <v>108</v>
      </c>
      <c r="AB18" s="43" t="s">
        <v>108</v>
      </c>
      <c r="AC18" s="50" t="s">
        <v>198</v>
      </c>
      <c r="AD18" s="24"/>
      <c r="AE18" s="24" t="s">
        <v>108</v>
      </c>
      <c r="AF18" s="24"/>
      <c r="AG18" s="24" t="s">
        <v>198</v>
      </c>
      <c r="AH18" s="24"/>
      <c r="AI18" s="24" t="s">
        <v>108</v>
      </c>
      <c r="AJ18" s="24"/>
      <c r="AK18" s="24" t="s">
        <v>109</v>
      </c>
      <c r="AL18" s="27">
        <v>0</v>
      </c>
      <c r="AM18" s="24"/>
      <c r="AN18" s="24"/>
      <c r="AO18" s="24"/>
      <c r="AP18" s="24"/>
      <c r="AQ18" s="24"/>
      <c r="AR18" s="24"/>
      <c r="AS18" s="24"/>
      <c r="AT18" s="24"/>
      <c r="AU18" s="24"/>
      <c r="AV18" s="24"/>
      <c r="AW18" s="24"/>
      <c r="AX18" s="26"/>
      <c r="AY18" s="24"/>
      <c r="AZ18" s="43" t="s">
        <v>660</v>
      </c>
      <c r="BA18" s="50" t="s">
        <v>108</v>
      </c>
      <c r="BB18" s="24"/>
      <c r="BC18" s="24" t="s">
        <v>108</v>
      </c>
      <c r="BD18" s="24"/>
      <c r="BE18" s="24" t="s">
        <v>108</v>
      </c>
      <c r="BF18" s="24"/>
      <c r="BG18" s="24" t="s">
        <v>108</v>
      </c>
      <c r="BH18" s="24"/>
      <c r="BI18" s="24"/>
      <c r="BJ18" s="24" t="s">
        <v>108</v>
      </c>
      <c r="BK18" s="24"/>
      <c r="BL18" s="24" t="s">
        <v>108</v>
      </c>
      <c r="BM18" s="24"/>
      <c r="BN18" s="24"/>
      <c r="BO18" s="24"/>
      <c r="BP18" s="24" t="s">
        <v>108</v>
      </c>
      <c r="BQ18" s="24"/>
      <c r="BR18" s="24" t="s">
        <v>108</v>
      </c>
      <c r="BS18" s="24"/>
      <c r="BT18" s="24" t="s">
        <v>108</v>
      </c>
      <c r="BU18" s="24"/>
      <c r="BV18" s="24"/>
      <c r="BW18" s="43"/>
      <c r="BX18" s="50" t="s">
        <v>108</v>
      </c>
      <c r="BY18" s="24"/>
      <c r="BZ18" s="24" t="s">
        <v>108</v>
      </c>
      <c r="CA18" s="24"/>
      <c r="CB18" s="24" t="s">
        <v>108</v>
      </c>
      <c r="CC18" s="24"/>
      <c r="CD18" s="24" t="s">
        <v>108</v>
      </c>
      <c r="CE18" s="24"/>
      <c r="CF18" s="24"/>
      <c r="CG18" s="24" t="s">
        <v>108</v>
      </c>
      <c r="CH18" s="24" t="s">
        <v>108</v>
      </c>
      <c r="CI18" s="24"/>
      <c r="CJ18" s="24" t="s">
        <v>108</v>
      </c>
      <c r="CK18" s="24"/>
      <c r="CL18" s="24" t="s">
        <v>108</v>
      </c>
      <c r="CM18" s="43"/>
      <c r="CN18" s="24" t="s">
        <v>108</v>
      </c>
      <c r="CO18" s="24"/>
      <c r="CP18" s="24" t="s">
        <v>108</v>
      </c>
      <c r="CQ18" s="24"/>
      <c r="CR18" s="24" t="s">
        <v>108</v>
      </c>
      <c r="CS18" s="24"/>
      <c r="CT18" s="24" t="s">
        <v>198</v>
      </c>
      <c r="CU18" s="24" t="s">
        <v>1033</v>
      </c>
      <c r="CV18" s="24" t="s">
        <v>198</v>
      </c>
      <c r="CW18" s="24"/>
      <c r="CX18" s="24" t="s">
        <v>192</v>
      </c>
      <c r="CY18" s="24"/>
    </row>
    <row r="19" spans="1:103" ht="76.5" x14ac:dyDescent="0.25">
      <c r="A19" s="23"/>
      <c r="B19" s="24" t="s">
        <v>196</v>
      </c>
      <c r="C19" s="24">
        <v>178288</v>
      </c>
      <c r="D19" s="28" t="s">
        <v>193</v>
      </c>
      <c r="E19" s="25">
        <v>43514</v>
      </c>
      <c r="F19" s="43" t="s">
        <v>102</v>
      </c>
      <c r="G19" s="50" t="s">
        <v>194</v>
      </c>
      <c r="H19" s="24" t="s">
        <v>195</v>
      </c>
      <c r="I19" s="24" t="s">
        <v>129</v>
      </c>
      <c r="J19" s="24" t="s">
        <v>637</v>
      </c>
      <c r="K19" s="24" t="s">
        <v>647</v>
      </c>
      <c r="L19" s="26">
        <v>26000</v>
      </c>
      <c r="M19" s="27">
        <v>0.45</v>
      </c>
      <c r="N19" s="26">
        <v>150</v>
      </c>
      <c r="O19" s="24" t="s">
        <v>648</v>
      </c>
      <c r="P19" s="26">
        <v>1200000</v>
      </c>
      <c r="Q19" s="24" t="s">
        <v>678</v>
      </c>
      <c r="R19" s="24" t="s">
        <v>196</v>
      </c>
      <c r="S19" s="24" t="s">
        <v>197</v>
      </c>
      <c r="T19" s="24" t="s">
        <v>198</v>
      </c>
      <c r="U19" s="24" t="s">
        <v>1039</v>
      </c>
      <c r="V19" s="24" t="s">
        <v>199</v>
      </c>
      <c r="W19" s="24" t="s">
        <v>654</v>
      </c>
      <c r="X19" s="24" t="s">
        <v>198</v>
      </c>
      <c r="Y19" s="27">
        <v>0.55000000000000004</v>
      </c>
      <c r="Z19" s="24" t="s">
        <v>200</v>
      </c>
      <c r="AA19" s="24" t="s">
        <v>119</v>
      </c>
      <c r="AB19" s="43" t="s">
        <v>119</v>
      </c>
      <c r="AC19" s="50" t="s">
        <v>198</v>
      </c>
      <c r="AD19" s="24" t="s">
        <v>201</v>
      </c>
      <c r="AE19" s="24" t="s">
        <v>198</v>
      </c>
      <c r="AF19" s="24" t="s">
        <v>202</v>
      </c>
      <c r="AG19" s="24" t="s">
        <v>198</v>
      </c>
      <c r="AH19" s="24"/>
      <c r="AI19" s="24" t="s">
        <v>108</v>
      </c>
      <c r="AJ19" s="24"/>
      <c r="AK19" s="24" t="s">
        <v>167</v>
      </c>
      <c r="AL19" s="27">
        <v>0.24</v>
      </c>
      <c r="AM19" s="24">
        <v>14</v>
      </c>
      <c r="AN19" s="24" t="s">
        <v>203</v>
      </c>
      <c r="AO19" s="24" t="s">
        <v>198</v>
      </c>
      <c r="AP19" s="24" t="s">
        <v>204</v>
      </c>
      <c r="AQ19" s="24" t="s">
        <v>132</v>
      </c>
      <c r="AR19" s="24"/>
      <c r="AS19" s="24"/>
      <c r="AT19" s="24"/>
      <c r="AU19" s="24"/>
      <c r="AV19" s="24">
        <v>100</v>
      </c>
      <c r="AW19" s="24">
        <v>120</v>
      </c>
      <c r="AX19" s="26">
        <v>350000</v>
      </c>
      <c r="AY19" s="24" t="s">
        <v>642</v>
      </c>
      <c r="AZ19" s="43" t="s">
        <v>652</v>
      </c>
      <c r="BA19" s="50" t="s">
        <v>198</v>
      </c>
      <c r="BB19" s="24"/>
      <c r="BC19" s="24" t="s">
        <v>198</v>
      </c>
      <c r="BD19" s="24"/>
      <c r="BE19" s="24" t="s">
        <v>198</v>
      </c>
      <c r="BF19" s="24"/>
      <c r="BG19" s="24" t="s">
        <v>198</v>
      </c>
      <c r="BH19" s="24"/>
      <c r="BI19" s="24" t="s">
        <v>644</v>
      </c>
      <c r="BJ19" s="24" t="s">
        <v>108</v>
      </c>
      <c r="BK19" s="24"/>
      <c r="BL19" s="24" t="s">
        <v>198</v>
      </c>
      <c r="BM19" s="24" t="s">
        <v>205</v>
      </c>
      <c r="BN19" s="24" t="s">
        <v>198</v>
      </c>
      <c r="BO19" s="24" t="s">
        <v>206</v>
      </c>
      <c r="BP19" s="24" t="s">
        <v>108</v>
      </c>
      <c r="BQ19" s="24"/>
      <c r="BR19" s="24" t="s">
        <v>198</v>
      </c>
      <c r="BS19" s="24" t="s">
        <v>207</v>
      </c>
      <c r="BT19" s="24" t="s">
        <v>198</v>
      </c>
      <c r="BU19" s="24" t="s">
        <v>208</v>
      </c>
      <c r="BV19" s="24" t="s">
        <v>108</v>
      </c>
      <c r="BW19" s="43"/>
      <c r="BX19" s="50" t="s">
        <v>198</v>
      </c>
      <c r="BY19" s="24" t="s">
        <v>209</v>
      </c>
      <c r="BZ19" s="24" t="s">
        <v>108</v>
      </c>
      <c r="CA19" s="24"/>
      <c r="CB19" s="24" t="s">
        <v>198</v>
      </c>
      <c r="CC19" s="24" t="s">
        <v>210</v>
      </c>
      <c r="CD19" s="24" t="s">
        <v>108</v>
      </c>
      <c r="CE19" s="24"/>
      <c r="CF19" s="24"/>
      <c r="CG19" s="24" t="s">
        <v>198</v>
      </c>
      <c r="CH19" s="24" t="s">
        <v>108</v>
      </c>
      <c r="CI19" s="24"/>
      <c r="CJ19" s="24" t="s">
        <v>198</v>
      </c>
      <c r="CK19" s="24"/>
      <c r="CL19" s="24" t="s">
        <v>198</v>
      </c>
      <c r="CM19" s="43" t="s">
        <v>211</v>
      </c>
      <c r="CN19" s="24" t="s">
        <v>198</v>
      </c>
      <c r="CO19" s="24" t="s">
        <v>212</v>
      </c>
      <c r="CP19" s="24" t="s">
        <v>108</v>
      </c>
      <c r="CQ19" s="24"/>
      <c r="CR19" s="24" t="s">
        <v>108</v>
      </c>
      <c r="CS19" s="24"/>
      <c r="CT19" s="24" t="s">
        <v>108</v>
      </c>
      <c r="CU19" s="24"/>
      <c r="CV19" s="24" t="s">
        <v>108</v>
      </c>
      <c r="CW19" s="24"/>
      <c r="CX19" s="24"/>
      <c r="CY19" s="24"/>
    </row>
    <row r="20" spans="1:103" ht="216.75" x14ac:dyDescent="0.25">
      <c r="A20" s="23"/>
      <c r="B20" s="24" t="s">
        <v>196</v>
      </c>
      <c r="C20" s="24">
        <v>178288</v>
      </c>
      <c r="D20" s="24" t="s">
        <v>213</v>
      </c>
      <c r="E20" s="25">
        <v>43514</v>
      </c>
      <c r="F20" s="43" t="s">
        <v>102</v>
      </c>
      <c r="G20" s="50" t="s">
        <v>214</v>
      </c>
      <c r="H20" s="24" t="s">
        <v>215</v>
      </c>
      <c r="I20" s="24" t="s">
        <v>129</v>
      </c>
      <c r="J20" s="24" t="s">
        <v>637</v>
      </c>
      <c r="K20" s="24" t="s">
        <v>638</v>
      </c>
      <c r="L20" s="26">
        <v>530</v>
      </c>
      <c r="M20" s="27">
        <v>0.3</v>
      </c>
      <c r="N20" s="26">
        <v>300</v>
      </c>
      <c r="O20" s="24" t="s">
        <v>639</v>
      </c>
      <c r="P20" s="26">
        <v>125000</v>
      </c>
      <c r="Q20" s="24" t="s">
        <v>678</v>
      </c>
      <c r="R20" s="24" t="s">
        <v>196</v>
      </c>
      <c r="S20" s="24" t="s">
        <v>216</v>
      </c>
      <c r="T20" s="24" t="s">
        <v>198</v>
      </c>
      <c r="U20" s="24" t="s">
        <v>1039</v>
      </c>
      <c r="V20" s="24" t="s">
        <v>217</v>
      </c>
      <c r="W20" s="24"/>
      <c r="X20" s="24"/>
      <c r="Y20" s="27">
        <v>0.44</v>
      </c>
      <c r="Z20" s="24"/>
      <c r="AA20" s="24" t="s">
        <v>119</v>
      </c>
      <c r="AB20" s="43" t="s">
        <v>119</v>
      </c>
      <c r="AC20" s="50" t="s">
        <v>198</v>
      </c>
      <c r="AD20" s="24" t="s">
        <v>1008</v>
      </c>
      <c r="AE20" s="24" t="s">
        <v>198</v>
      </c>
      <c r="AF20" s="24" t="s">
        <v>218</v>
      </c>
      <c r="AG20" s="24" t="s">
        <v>198</v>
      </c>
      <c r="AH20" s="24" t="s">
        <v>219</v>
      </c>
      <c r="AI20" s="24" t="s">
        <v>108</v>
      </c>
      <c r="AJ20" s="24"/>
      <c r="AK20" s="24" t="s">
        <v>167</v>
      </c>
      <c r="AL20" s="27">
        <v>0.36</v>
      </c>
      <c r="AM20" s="24">
        <v>1</v>
      </c>
      <c r="AN20" s="24"/>
      <c r="AO20" s="24" t="s">
        <v>198</v>
      </c>
      <c r="AP20" s="24" t="s">
        <v>220</v>
      </c>
      <c r="AQ20" s="24" t="s">
        <v>641</v>
      </c>
      <c r="AR20" s="24"/>
      <c r="AS20" s="24"/>
      <c r="AT20" s="24"/>
      <c r="AU20" s="24"/>
      <c r="AV20" s="24">
        <v>50</v>
      </c>
      <c r="AW20" s="24">
        <v>20</v>
      </c>
      <c r="AX20" s="26">
        <v>500000</v>
      </c>
      <c r="AY20" s="24" t="s">
        <v>651</v>
      </c>
      <c r="AZ20" s="43" t="s">
        <v>669</v>
      </c>
      <c r="BA20" s="50" t="s">
        <v>198</v>
      </c>
      <c r="BB20" s="24" t="s">
        <v>221</v>
      </c>
      <c r="BC20" s="24" t="s">
        <v>198</v>
      </c>
      <c r="BD20" s="24" t="s">
        <v>222</v>
      </c>
      <c r="BE20" s="24" t="s">
        <v>198</v>
      </c>
      <c r="BF20" s="24" t="s">
        <v>223</v>
      </c>
      <c r="BG20" s="24" t="s">
        <v>198</v>
      </c>
      <c r="BH20" s="24" t="s">
        <v>224</v>
      </c>
      <c r="BI20" s="24" t="s">
        <v>644</v>
      </c>
      <c r="BJ20" s="24" t="s">
        <v>108</v>
      </c>
      <c r="BK20" s="24"/>
      <c r="BL20" s="24" t="s">
        <v>198</v>
      </c>
      <c r="BM20" s="24" t="s">
        <v>225</v>
      </c>
      <c r="BN20" s="24" t="s">
        <v>198</v>
      </c>
      <c r="BO20" s="24" t="s">
        <v>226</v>
      </c>
      <c r="BP20" s="24" t="s">
        <v>108</v>
      </c>
      <c r="BQ20" s="24"/>
      <c r="BR20" s="24" t="s">
        <v>198</v>
      </c>
      <c r="BS20" s="24" t="s">
        <v>227</v>
      </c>
      <c r="BT20" s="24" t="s">
        <v>198</v>
      </c>
      <c r="BU20" s="24" t="s">
        <v>228</v>
      </c>
      <c r="BV20" s="24" t="s">
        <v>108</v>
      </c>
      <c r="BW20" s="43"/>
      <c r="BX20" s="50" t="s">
        <v>198</v>
      </c>
      <c r="BY20" s="24" t="s">
        <v>229</v>
      </c>
      <c r="BZ20" s="24" t="s">
        <v>108</v>
      </c>
      <c r="CA20" s="24"/>
      <c r="CB20" s="24" t="s">
        <v>198</v>
      </c>
      <c r="CC20" s="24" t="s">
        <v>230</v>
      </c>
      <c r="CD20" s="24" t="s">
        <v>108</v>
      </c>
      <c r="CE20" s="24"/>
      <c r="CF20" s="24"/>
      <c r="CG20" s="24" t="s">
        <v>198</v>
      </c>
      <c r="CH20" s="24" t="s">
        <v>108</v>
      </c>
      <c r="CI20" s="24"/>
      <c r="CJ20" s="24" t="s">
        <v>198</v>
      </c>
      <c r="CK20" s="24" t="s">
        <v>231</v>
      </c>
      <c r="CL20" s="24" t="s">
        <v>198</v>
      </c>
      <c r="CM20" s="43" t="s">
        <v>232</v>
      </c>
      <c r="CN20" s="24" t="s">
        <v>198</v>
      </c>
      <c r="CO20" s="24" t="s">
        <v>233</v>
      </c>
      <c r="CP20" s="24" t="s">
        <v>108</v>
      </c>
      <c r="CQ20" s="24"/>
      <c r="CR20" s="24" t="s">
        <v>108</v>
      </c>
      <c r="CS20" s="24"/>
      <c r="CT20" s="24" t="s">
        <v>108</v>
      </c>
      <c r="CU20" s="24"/>
      <c r="CV20" s="24" t="s">
        <v>198</v>
      </c>
      <c r="CW20" s="24"/>
      <c r="CX20" s="24"/>
      <c r="CY20" s="24"/>
    </row>
    <row r="21" spans="1:103" ht="38.25" x14ac:dyDescent="0.25">
      <c r="A21" s="23"/>
      <c r="B21" s="24" t="s">
        <v>130</v>
      </c>
      <c r="C21" s="24">
        <v>102022</v>
      </c>
      <c r="D21" s="24" t="s">
        <v>234</v>
      </c>
      <c r="E21" s="25">
        <v>41883</v>
      </c>
      <c r="F21" s="43" t="s">
        <v>102</v>
      </c>
      <c r="G21" s="50" t="s">
        <v>235</v>
      </c>
      <c r="H21" s="24" t="s">
        <v>236</v>
      </c>
      <c r="I21" s="24" t="s">
        <v>129</v>
      </c>
      <c r="J21" s="24" t="s">
        <v>637</v>
      </c>
      <c r="K21" s="24" t="s">
        <v>638</v>
      </c>
      <c r="L21" s="26">
        <v>5400</v>
      </c>
      <c r="M21" s="27">
        <v>0.39</v>
      </c>
      <c r="N21" s="26">
        <v>124</v>
      </c>
      <c r="O21" s="24" t="s">
        <v>639</v>
      </c>
      <c r="P21" s="26">
        <v>73231</v>
      </c>
      <c r="Q21" s="24" t="s">
        <v>680</v>
      </c>
      <c r="R21" s="24" t="s">
        <v>130</v>
      </c>
      <c r="S21" s="24" t="s">
        <v>131</v>
      </c>
      <c r="T21" s="24" t="s">
        <v>108</v>
      </c>
      <c r="U21" s="24"/>
      <c r="V21" s="24"/>
      <c r="W21" s="24"/>
      <c r="X21" s="24" t="s">
        <v>108</v>
      </c>
      <c r="Y21" s="27">
        <v>0.98</v>
      </c>
      <c r="Z21" s="24"/>
      <c r="AA21" s="24" t="s">
        <v>108</v>
      </c>
      <c r="AB21" s="43" t="s">
        <v>108</v>
      </c>
      <c r="AC21" s="50" t="s">
        <v>108</v>
      </c>
      <c r="AD21" s="24"/>
      <c r="AE21" s="24" t="s">
        <v>108</v>
      </c>
      <c r="AF21" s="24"/>
      <c r="AG21" s="24" t="s">
        <v>108</v>
      </c>
      <c r="AH21" s="24"/>
      <c r="AI21" s="24" t="s">
        <v>198</v>
      </c>
      <c r="AJ21" s="24"/>
      <c r="AK21" s="24" t="s">
        <v>109</v>
      </c>
      <c r="AL21" s="27">
        <v>0</v>
      </c>
      <c r="AM21" s="24"/>
      <c r="AN21" s="24"/>
      <c r="AO21" s="24" t="s">
        <v>198</v>
      </c>
      <c r="AP21" s="24"/>
      <c r="AQ21" s="24"/>
      <c r="AR21" s="24"/>
      <c r="AS21" s="24"/>
      <c r="AT21" s="24"/>
      <c r="AU21" s="24"/>
      <c r="AV21" s="24"/>
      <c r="AW21" s="24"/>
      <c r="AX21" s="26"/>
      <c r="AY21" s="24"/>
      <c r="AZ21" s="43" t="s">
        <v>652</v>
      </c>
      <c r="BA21" s="50" t="s">
        <v>198</v>
      </c>
      <c r="BB21" s="24"/>
      <c r="BC21" s="24" t="s">
        <v>198</v>
      </c>
      <c r="BD21" s="24"/>
      <c r="BE21" s="24" t="s">
        <v>198</v>
      </c>
      <c r="BF21" s="24"/>
      <c r="BG21" s="24" t="s">
        <v>198</v>
      </c>
      <c r="BH21" s="24"/>
      <c r="BI21" s="24" t="s">
        <v>644</v>
      </c>
      <c r="BJ21" s="24" t="s">
        <v>108</v>
      </c>
      <c r="BK21" s="24"/>
      <c r="BL21" s="24" t="s">
        <v>108</v>
      </c>
      <c r="BM21" s="24"/>
      <c r="BN21" s="24"/>
      <c r="BO21" s="24"/>
      <c r="BP21" s="24" t="s">
        <v>198</v>
      </c>
      <c r="BQ21" s="24"/>
      <c r="BR21" s="24" t="s">
        <v>108</v>
      </c>
      <c r="BS21" s="24"/>
      <c r="BT21" s="24" t="s">
        <v>108</v>
      </c>
      <c r="BU21" s="24"/>
      <c r="BV21" s="24"/>
      <c r="BW21" s="43"/>
      <c r="BX21" s="50" t="s">
        <v>108</v>
      </c>
      <c r="BY21" s="24"/>
      <c r="BZ21" s="24" t="s">
        <v>108</v>
      </c>
      <c r="CA21" s="24"/>
      <c r="CB21" s="24" t="s">
        <v>108</v>
      </c>
      <c r="CC21" s="24"/>
      <c r="CD21" s="24" t="s">
        <v>108</v>
      </c>
      <c r="CE21" s="24"/>
      <c r="CF21" s="24"/>
      <c r="CG21" s="24" t="s">
        <v>108</v>
      </c>
      <c r="CH21" s="24" t="s">
        <v>108</v>
      </c>
      <c r="CI21" s="24"/>
      <c r="CJ21" s="24" t="s">
        <v>108</v>
      </c>
      <c r="CK21" s="24"/>
      <c r="CL21" s="24" t="s">
        <v>108</v>
      </c>
      <c r="CM21" s="43"/>
      <c r="CN21" s="24" t="s">
        <v>108</v>
      </c>
      <c r="CO21" s="24"/>
      <c r="CP21" s="24" t="s">
        <v>108</v>
      </c>
      <c r="CQ21" s="24"/>
      <c r="CR21" s="24" t="s">
        <v>108</v>
      </c>
      <c r="CS21" s="24"/>
      <c r="CT21" s="24" t="s">
        <v>108</v>
      </c>
      <c r="CU21" s="24"/>
      <c r="CV21" s="24" t="s">
        <v>108</v>
      </c>
      <c r="CW21" s="24"/>
      <c r="CX21" s="24" t="s">
        <v>132</v>
      </c>
      <c r="CY21" s="24" t="s">
        <v>133</v>
      </c>
    </row>
    <row r="22" spans="1:103" ht="89.25" x14ac:dyDescent="0.25">
      <c r="A22" s="23"/>
      <c r="B22" s="24" t="s">
        <v>240</v>
      </c>
      <c r="C22" s="24">
        <v>100765</v>
      </c>
      <c r="D22" s="24" t="s">
        <v>237</v>
      </c>
      <c r="E22" s="25">
        <v>42309</v>
      </c>
      <c r="F22" s="43" t="s">
        <v>102</v>
      </c>
      <c r="G22" s="50" t="s">
        <v>238</v>
      </c>
      <c r="H22" s="24" t="s">
        <v>239</v>
      </c>
      <c r="I22" s="24" t="s">
        <v>115</v>
      </c>
      <c r="J22" s="24" t="s">
        <v>646</v>
      </c>
      <c r="K22" s="24" t="s">
        <v>638</v>
      </c>
      <c r="L22" s="26">
        <v>900</v>
      </c>
      <c r="M22" s="27">
        <v>0.01</v>
      </c>
      <c r="N22" s="26">
        <v>143</v>
      </c>
      <c r="O22" s="24" t="s">
        <v>639</v>
      </c>
      <c r="P22" s="26">
        <v>142857</v>
      </c>
      <c r="Q22" s="24" t="s">
        <v>678</v>
      </c>
      <c r="R22" s="24" t="s">
        <v>240</v>
      </c>
      <c r="S22" s="24" t="s">
        <v>241</v>
      </c>
      <c r="T22" s="24" t="s">
        <v>108</v>
      </c>
      <c r="U22" s="24"/>
      <c r="V22" s="24"/>
      <c r="W22" s="24"/>
      <c r="X22" s="24" t="s">
        <v>108</v>
      </c>
      <c r="Y22" s="27">
        <v>0.63</v>
      </c>
      <c r="Z22" s="24"/>
      <c r="AA22" s="24" t="s">
        <v>108</v>
      </c>
      <c r="AB22" s="43" t="s">
        <v>108</v>
      </c>
      <c r="AC22" s="50" t="s">
        <v>108</v>
      </c>
      <c r="AD22" s="24"/>
      <c r="AE22" s="24" t="s">
        <v>198</v>
      </c>
      <c r="AF22" s="24"/>
      <c r="AG22" s="24" t="s">
        <v>198</v>
      </c>
      <c r="AH22" s="24"/>
      <c r="AI22" s="24" t="s">
        <v>198</v>
      </c>
      <c r="AJ22" s="24" t="s">
        <v>242</v>
      </c>
      <c r="AK22" s="24" t="s">
        <v>109</v>
      </c>
      <c r="AL22" s="27">
        <v>0</v>
      </c>
      <c r="AM22" s="24"/>
      <c r="AN22" s="24"/>
      <c r="AO22" s="24"/>
      <c r="AP22" s="24"/>
      <c r="AQ22" s="24"/>
      <c r="AR22" s="24"/>
      <c r="AS22" s="24"/>
      <c r="AT22" s="24"/>
      <c r="AU22" s="24"/>
      <c r="AV22" s="24">
        <v>23.8</v>
      </c>
      <c r="AW22" s="24"/>
      <c r="AX22" s="26"/>
      <c r="AY22" s="24"/>
      <c r="AZ22" s="43" t="s">
        <v>660</v>
      </c>
      <c r="BA22" s="50" t="s">
        <v>198</v>
      </c>
      <c r="BB22" s="24"/>
      <c r="BC22" s="24" t="s">
        <v>108</v>
      </c>
      <c r="BD22" s="24" t="s">
        <v>1012</v>
      </c>
      <c r="BE22" s="24" t="s">
        <v>198</v>
      </c>
      <c r="BF22" s="24"/>
      <c r="BG22" s="24" t="s">
        <v>198</v>
      </c>
      <c r="BH22" s="24"/>
      <c r="BI22" s="24" t="s">
        <v>644</v>
      </c>
      <c r="BJ22" s="24" t="s">
        <v>108</v>
      </c>
      <c r="BK22" s="24"/>
      <c r="BL22" s="24" t="s">
        <v>108</v>
      </c>
      <c r="BM22" s="24"/>
      <c r="BN22" s="24"/>
      <c r="BO22" s="24"/>
      <c r="BP22" s="24" t="s">
        <v>108</v>
      </c>
      <c r="BQ22" s="24"/>
      <c r="BR22" s="24" t="s">
        <v>108</v>
      </c>
      <c r="BS22" s="24"/>
      <c r="BT22" s="24" t="s">
        <v>108</v>
      </c>
      <c r="BU22" s="24"/>
      <c r="BV22" s="24"/>
      <c r="BW22" s="43"/>
      <c r="BX22" s="50" t="s">
        <v>108</v>
      </c>
      <c r="BY22" s="24"/>
      <c r="BZ22" s="24" t="s">
        <v>108</v>
      </c>
      <c r="CA22" s="24"/>
      <c r="CB22" s="24" t="s">
        <v>108</v>
      </c>
      <c r="CC22" s="24"/>
      <c r="CD22" s="24" t="s">
        <v>108</v>
      </c>
      <c r="CE22" s="24"/>
      <c r="CF22" s="24"/>
      <c r="CG22" s="24" t="s">
        <v>108</v>
      </c>
      <c r="CH22" s="24" t="s">
        <v>108</v>
      </c>
      <c r="CI22" s="24"/>
      <c r="CJ22" s="24" t="s">
        <v>108</v>
      </c>
      <c r="CK22" s="24"/>
      <c r="CL22" s="24" t="s">
        <v>108</v>
      </c>
      <c r="CM22" s="43"/>
      <c r="CN22" s="24" t="s">
        <v>108</v>
      </c>
      <c r="CO22" s="24"/>
      <c r="CP22" s="24" t="s">
        <v>108</v>
      </c>
      <c r="CQ22" s="24"/>
      <c r="CR22" s="24" t="s">
        <v>108</v>
      </c>
      <c r="CS22" s="24"/>
      <c r="CT22" s="24" t="s">
        <v>198</v>
      </c>
      <c r="CU22" s="24"/>
      <c r="CV22" s="24" t="s">
        <v>198</v>
      </c>
      <c r="CW22" s="24"/>
      <c r="CX22" s="24" t="s">
        <v>243</v>
      </c>
      <c r="CY22" s="24" t="s">
        <v>244</v>
      </c>
    </row>
    <row r="23" spans="1:103" ht="191.25" x14ac:dyDescent="0.25">
      <c r="A23" s="23"/>
      <c r="B23" s="24" t="s">
        <v>151</v>
      </c>
      <c r="C23" s="24">
        <v>101873</v>
      </c>
      <c r="D23" s="28" t="s">
        <v>245</v>
      </c>
      <c r="E23" s="25">
        <v>43465</v>
      </c>
      <c r="F23" s="43" t="s">
        <v>102</v>
      </c>
      <c r="G23" s="50" t="s">
        <v>246</v>
      </c>
      <c r="H23" s="24" t="s">
        <v>247</v>
      </c>
      <c r="I23" s="24" t="s">
        <v>150</v>
      </c>
      <c r="J23" s="24" t="s">
        <v>655</v>
      </c>
      <c r="K23" s="24" t="s">
        <v>638</v>
      </c>
      <c r="L23" s="26">
        <v>6797</v>
      </c>
      <c r="M23" s="27">
        <v>0.04</v>
      </c>
      <c r="N23" s="26">
        <v>233</v>
      </c>
      <c r="O23" s="24" t="s">
        <v>672</v>
      </c>
      <c r="P23" s="26">
        <v>110000000</v>
      </c>
      <c r="Q23" s="24" t="s">
        <v>678</v>
      </c>
      <c r="R23" s="24" t="s">
        <v>151</v>
      </c>
      <c r="S23" s="24" t="s">
        <v>248</v>
      </c>
      <c r="T23" s="24" t="s">
        <v>133</v>
      </c>
      <c r="U23" s="24"/>
      <c r="V23" s="24" t="s">
        <v>249</v>
      </c>
      <c r="W23" s="24" t="s">
        <v>654</v>
      </c>
      <c r="X23" s="24" t="s">
        <v>198</v>
      </c>
      <c r="Y23" s="27">
        <v>0.04</v>
      </c>
      <c r="Z23" s="24" t="s">
        <v>250</v>
      </c>
      <c r="AA23" s="24" t="s">
        <v>108</v>
      </c>
      <c r="AB23" s="43" t="s">
        <v>108</v>
      </c>
      <c r="AC23" s="50" t="s">
        <v>198</v>
      </c>
      <c r="AD23" s="24" t="s">
        <v>251</v>
      </c>
      <c r="AE23" s="24" t="s">
        <v>108</v>
      </c>
      <c r="AF23" s="24"/>
      <c r="AG23" s="24" t="s">
        <v>108</v>
      </c>
      <c r="AH23" s="24"/>
      <c r="AI23" s="24" t="s">
        <v>198</v>
      </c>
      <c r="AJ23" s="24" t="s">
        <v>252</v>
      </c>
      <c r="AK23" s="24" t="s">
        <v>109</v>
      </c>
      <c r="AL23" s="27">
        <v>0.99</v>
      </c>
      <c r="AM23" s="24">
        <v>15</v>
      </c>
      <c r="AN23" s="24" t="s">
        <v>253</v>
      </c>
      <c r="AO23" s="24" t="s">
        <v>198</v>
      </c>
      <c r="AP23" s="24" t="s">
        <v>254</v>
      </c>
      <c r="AQ23" s="24"/>
      <c r="AR23" s="24"/>
      <c r="AS23" s="24"/>
      <c r="AT23" s="24"/>
      <c r="AU23" s="24"/>
      <c r="AV23" s="24"/>
      <c r="AW23" s="24"/>
      <c r="AX23" s="26"/>
      <c r="AY23" s="24"/>
      <c r="AZ23" s="43" t="s">
        <v>669</v>
      </c>
      <c r="BA23" s="50" t="s">
        <v>108</v>
      </c>
      <c r="BB23" s="24"/>
      <c r="BC23" s="24" t="s">
        <v>108</v>
      </c>
      <c r="BD23" s="24"/>
      <c r="BE23" s="24" t="s">
        <v>108</v>
      </c>
      <c r="BF23" s="24"/>
      <c r="BG23" s="24" t="s">
        <v>108</v>
      </c>
      <c r="BH23" s="24"/>
      <c r="BI23" s="24"/>
      <c r="BJ23" s="24" t="s">
        <v>108</v>
      </c>
      <c r="BK23" s="24"/>
      <c r="BL23" s="24" t="s">
        <v>108</v>
      </c>
      <c r="BM23" s="24"/>
      <c r="BN23" s="24" t="s">
        <v>108</v>
      </c>
      <c r="BO23" s="24"/>
      <c r="BP23" s="24" t="s">
        <v>108</v>
      </c>
      <c r="BQ23" s="24"/>
      <c r="BR23" s="24" t="s">
        <v>108</v>
      </c>
      <c r="BS23" s="24"/>
      <c r="BT23" s="24" t="s">
        <v>108</v>
      </c>
      <c r="BU23" s="24"/>
      <c r="BV23" s="24" t="s">
        <v>108</v>
      </c>
      <c r="BW23" s="43"/>
      <c r="BX23" s="50" t="s">
        <v>108</v>
      </c>
      <c r="BY23" s="24"/>
      <c r="BZ23" s="24" t="s">
        <v>108</v>
      </c>
      <c r="CA23" s="24"/>
      <c r="CB23" s="24" t="s">
        <v>108</v>
      </c>
      <c r="CC23" s="24"/>
      <c r="CD23" s="24" t="s">
        <v>108</v>
      </c>
      <c r="CE23" s="24"/>
      <c r="CF23" s="24"/>
      <c r="CG23" s="24" t="s">
        <v>108</v>
      </c>
      <c r="CH23" s="24" t="s">
        <v>108</v>
      </c>
      <c r="CI23" s="24"/>
      <c r="CJ23" s="24" t="s">
        <v>108</v>
      </c>
      <c r="CK23" s="24"/>
      <c r="CL23" s="24" t="s">
        <v>108</v>
      </c>
      <c r="CM23" s="43"/>
      <c r="CN23" s="24" t="s">
        <v>108</v>
      </c>
      <c r="CO23" s="24"/>
      <c r="CP23" s="24" t="s">
        <v>108</v>
      </c>
      <c r="CQ23" s="24"/>
      <c r="CR23" s="24" t="s">
        <v>108</v>
      </c>
      <c r="CS23" s="24"/>
      <c r="CT23" s="24" t="s">
        <v>108</v>
      </c>
      <c r="CU23" s="24"/>
      <c r="CV23" s="24" t="s">
        <v>108</v>
      </c>
      <c r="CW23" s="24"/>
      <c r="CX23" s="24"/>
      <c r="CY23" s="24"/>
    </row>
    <row r="24" spans="1:103" ht="76.5" x14ac:dyDescent="0.25">
      <c r="A24" s="23"/>
      <c r="B24" s="24" t="s">
        <v>258</v>
      </c>
      <c r="C24" s="24">
        <v>177994</v>
      </c>
      <c r="D24" s="24" t="s">
        <v>255</v>
      </c>
      <c r="E24" s="25">
        <v>42461</v>
      </c>
      <c r="F24" s="43" t="s">
        <v>102</v>
      </c>
      <c r="G24" s="50" t="s">
        <v>256</v>
      </c>
      <c r="H24" s="24" t="s">
        <v>257</v>
      </c>
      <c r="I24" s="24" t="s">
        <v>137</v>
      </c>
      <c r="J24" s="24" t="s">
        <v>637</v>
      </c>
      <c r="K24" s="24" t="s">
        <v>638</v>
      </c>
      <c r="L24" s="26">
        <v>7500</v>
      </c>
      <c r="M24" s="27">
        <v>0.95</v>
      </c>
      <c r="N24" s="26">
        <v>3846</v>
      </c>
      <c r="O24" s="24" t="s">
        <v>656</v>
      </c>
      <c r="P24" s="26">
        <v>6153846</v>
      </c>
      <c r="Q24" s="24" t="s">
        <v>132</v>
      </c>
      <c r="R24" s="24" t="s">
        <v>258</v>
      </c>
      <c r="S24" s="24" t="s">
        <v>259</v>
      </c>
      <c r="T24" s="24" t="s">
        <v>133</v>
      </c>
      <c r="U24" s="24"/>
      <c r="V24" s="24"/>
      <c r="W24" s="24"/>
      <c r="X24" s="24" t="s">
        <v>108</v>
      </c>
      <c r="Y24" s="27">
        <v>0.4</v>
      </c>
      <c r="Z24" s="24"/>
      <c r="AA24" s="24" t="s">
        <v>108</v>
      </c>
      <c r="AB24" s="43" t="s">
        <v>108</v>
      </c>
      <c r="AC24" s="50" t="s">
        <v>108</v>
      </c>
      <c r="AD24" s="24"/>
      <c r="AE24" s="24" t="s">
        <v>198</v>
      </c>
      <c r="AF24" s="24"/>
      <c r="AG24" s="24" t="s">
        <v>198</v>
      </c>
      <c r="AH24" s="24"/>
      <c r="AI24" s="24" t="s">
        <v>198</v>
      </c>
      <c r="AJ24" s="24" t="s">
        <v>260</v>
      </c>
      <c r="AK24" s="24" t="s">
        <v>125</v>
      </c>
      <c r="AL24" s="27">
        <v>0</v>
      </c>
      <c r="AM24" s="24"/>
      <c r="AN24" s="24"/>
      <c r="AO24" s="24"/>
      <c r="AP24" s="24"/>
      <c r="AQ24" s="24" t="s">
        <v>667</v>
      </c>
      <c r="AR24" s="24"/>
      <c r="AS24" s="24"/>
      <c r="AT24" s="24">
        <v>153.84</v>
      </c>
      <c r="AU24" s="24"/>
      <c r="AV24" s="24"/>
      <c r="AW24" s="24"/>
      <c r="AX24" s="26"/>
      <c r="AY24" s="24"/>
      <c r="AZ24" s="43" t="s">
        <v>660</v>
      </c>
      <c r="BA24" s="50" t="s">
        <v>198</v>
      </c>
      <c r="BB24" s="24"/>
      <c r="BC24" s="24" t="s">
        <v>198</v>
      </c>
      <c r="BD24" s="24"/>
      <c r="BE24" s="24" t="s">
        <v>198</v>
      </c>
      <c r="BF24" s="24"/>
      <c r="BG24" s="24" t="s">
        <v>198</v>
      </c>
      <c r="BH24" s="24"/>
      <c r="BI24" s="24" t="s">
        <v>644</v>
      </c>
      <c r="BJ24" s="24" t="s">
        <v>108</v>
      </c>
      <c r="BK24" s="24"/>
      <c r="BL24" s="24" t="s">
        <v>108</v>
      </c>
      <c r="BM24" s="24"/>
      <c r="BN24" s="24"/>
      <c r="BO24" s="24"/>
      <c r="BP24" s="24" t="s">
        <v>108</v>
      </c>
      <c r="BQ24" s="24"/>
      <c r="BR24" s="24" t="s">
        <v>108</v>
      </c>
      <c r="BS24" s="24"/>
      <c r="BT24" s="24" t="s">
        <v>108</v>
      </c>
      <c r="BU24" s="24"/>
      <c r="BV24" s="24"/>
      <c r="BW24" s="43"/>
      <c r="BX24" s="50" t="s">
        <v>198</v>
      </c>
      <c r="BY24" s="24"/>
      <c r="BZ24" s="24" t="s">
        <v>198</v>
      </c>
      <c r="CA24" s="24"/>
      <c r="CB24" s="24" t="s">
        <v>198</v>
      </c>
      <c r="CC24" s="24"/>
      <c r="CD24" s="24" t="s">
        <v>198</v>
      </c>
      <c r="CE24" s="24"/>
      <c r="CF24" s="24"/>
      <c r="CG24" s="24" t="s">
        <v>198</v>
      </c>
      <c r="CH24" s="24" t="s">
        <v>198</v>
      </c>
      <c r="CI24" s="24"/>
      <c r="CJ24" s="24" t="s">
        <v>198</v>
      </c>
      <c r="CK24" s="24"/>
      <c r="CL24" s="24" t="s">
        <v>198</v>
      </c>
      <c r="CM24" s="43"/>
      <c r="CN24" s="24" t="s">
        <v>108</v>
      </c>
      <c r="CO24" s="24"/>
      <c r="CP24" s="24" t="s">
        <v>108</v>
      </c>
      <c r="CQ24" s="24"/>
      <c r="CR24" s="24" t="s">
        <v>108</v>
      </c>
      <c r="CS24" s="24"/>
      <c r="CT24" s="24" t="s">
        <v>108</v>
      </c>
      <c r="CU24" s="24"/>
      <c r="CV24" s="24" t="s">
        <v>108</v>
      </c>
      <c r="CW24" s="24"/>
      <c r="CX24" s="24"/>
      <c r="CY24" s="24"/>
    </row>
    <row r="25" spans="1:103" ht="216.75" x14ac:dyDescent="0.25">
      <c r="A25" s="23"/>
      <c r="B25" s="24" t="s">
        <v>264</v>
      </c>
      <c r="C25" s="24">
        <v>100625</v>
      </c>
      <c r="D25" s="24" t="s">
        <v>261</v>
      </c>
      <c r="E25" s="25">
        <v>43343</v>
      </c>
      <c r="F25" s="43" t="s">
        <v>102</v>
      </c>
      <c r="G25" s="50" t="s">
        <v>262</v>
      </c>
      <c r="H25" s="24" t="s">
        <v>263</v>
      </c>
      <c r="I25" s="24" t="s">
        <v>105</v>
      </c>
      <c r="J25" s="24" t="s">
        <v>663</v>
      </c>
      <c r="K25" s="24" t="s">
        <v>638</v>
      </c>
      <c r="L25" s="26">
        <v>695</v>
      </c>
      <c r="M25" s="27">
        <v>0</v>
      </c>
      <c r="N25" s="26">
        <v>16622</v>
      </c>
      <c r="O25" s="24" t="s">
        <v>648</v>
      </c>
      <c r="P25" s="26">
        <v>1126975</v>
      </c>
      <c r="Q25" s="24" t="s">
        <v>678</v>
      </c>
      <c r="R25" s="24" t="s">
        <v>264</v>
      </c>
      <c r="S25" s="24" t="s">
        <v>265</v>
      </c>
      <c r="T25" s="24" t="s">
        <v>108</v>
      </c>
      <c r="U25" s="24"/>
      <c r="V25" s="24"/>
      <c r="W25" s="24"/>
      <c r="X25" s="24" t="s">
        <v>108</v>
      </c>
      <c r="Y25" s="27">
        <v>0.81</v>
      </c>
      <c r="Z25" s="24"/>
      <c r="AA25" s="24" t="s">
        <v>266</v>
      </c>
      <c r="AB25" s="43" t="s">
        <v>266</v>
      </c>
      <c r="AC25" s="50" t="s">
        <v>198</v>
      </c>
      <c r="AD25" s="24" t="s">
        <v>267</v>
      </c>
      <c r="AE25" s="24" t="s">
        <v>198</v>
      </c>
      <c r="AF25" s="24" t="s">
        <v>268</v>
      </c>
      <c r="AG25" s="24" t="s">
        <v>198</v>
      </c>
      <c r="AH25" s="24" t="s">
        <v>269</v>
      </c>
      <c r="AI25" s="24" t="s">
        <v>108</v>
      </c>
      <c r="AJ25" s="24"/>
      <c r="AK25" s="24" t="s">
        <v>125</v>
      </c>
      <c r="AL25" s="27">
        <v>0.26</v>
      </c>
      <c r="AM25" s="24">
        <v>5</v>
      </c>
      <c r="AN25" s="24"/>
      <c r="AO25" s="24" t="s">
        <v>198</v>
      </c>
      <c r="AP25" s="24" t="s">
        <v>270</v>
      </c>
      <c r="AQ25" s="24" t="s">
        <v>658</v>
      </c>
      <c r="AR25" s="24">
        <v>274238</v>
      </c>
      <c r="AS25" s="24"/>
      <c r="AT25" s="24">
        <v>7.5</v>
      </c>
      <c r="AU25" s="24"/>
      <c r="AV25" s="24"/>
      <c r="AW25" s="24"/>
      <c r="AX25" s="26"/>
      <c r="AY25" s="24"/>
      <c r="AZ25" s="43" t="s">
        <v>669</v>
      </c>
      <c r="BA25" s="50" t="s">
        <v>108</v>
      </c>
      <c r="BB25" s="24"/>
      <c r="BC25" s="24" t="s">
        <v>108</v>
      </c>
      <c r="BD25" s="24"/>
      <c r="BE25" s="24" t="s">
        <v>108</v>
      </c>
      <c r="BF25" s="24"/>
      <c r="BG25" s="24" t="s">
        <v>108</v>
      </c>
      <c r="BH25" s="24"/>
      <c r="BI25" s="24"/>
      <c r="BJ25" s="24" t="s">
        <v>108</v>
      </c>
      <c r="BK25" s="24"/>
      <c r="BL25" s="24" t="s">
        <v>108</v>
      </c>
      <c r="BM25" s="24"/>
      <c r="BN25" s="24"/>
      <c r="BO25" s="24"/>
      <c r="BP25" s="24" t="s">
        <v>198</v>
      </c>
      <c r="BQ25" s="24"/>
      <c r="BR25" s="24" t="s">
        <v>108</v>
      </c>
      <c r="BS25" s="24"/>
      <c r="BT25" s="24" t="s">
        <v>108</v>
      </c>
      <c r="BU25" s="24"/>
      <c r="BV25" s="24"/>
      <c r="BW25" s="43"/>
      <c r="BX25" s="50" t="s">
        <v>198</v>
      </c>
      <c r="BY25" s="24"/>
      <c r="BZ25" s="24" t="s">
        <v>108</v>
      </c>
      <c r="CA25" s="24"/>
      <c r="CB25" s="24" t="s">
        <v>108</v>
      </c>
      <c r="CC25" s="24"/>
      <c r="CD25" s="24" t="s">
        <v>108</v>
      </c>
      <c r="CE25" s="24"/>
      <c r="CF25" s="24"/>
      <c r="CG25" s="24" t="s">
        <v>108</v>
      </c>
      <c r="CH25" s="24" t="s">
        <v>108</v>
      </c>
      <c r="CI25" s="24"/>
      <c r="CJ25" s="24" t="s">
        <v>108</v>
      </c>
      <c r="CK25" s="24"/>
      <c r="CL25" s="24" t="s">
        <v>108</v>
      </c>
      <c r="CM25" s="43"/>
      <c r="CN25" s="24" t="s">
        <v>108</v>
      </c>
      <c r="CO25" s="24"/>
      <c r="CP25" s="24" t="s">
        <v>108</v>
      </c>
      <c r="CQ25" s="24"/>
      <c r="CR25" s="24" t="s">
        <v>108</v>
      </c>
      <c r="CS25" s="24"/>
      <c r="CT25" s="24" t="s">
        <v>108</v>
      </c>
      <c r="CU25" s="24"/>
      <c r="CV25" s="24" t="s">
        <v>108</v>
      </c>
      <c r="CW25" s="24"/>
      <c r="CX25" s="24"/>
      <c r="CY25" s="24"/>
    </row>
    <row r="26" spans="1:103" ht="114.75" x14ac:dyDescent="0.25">
      <c r="A26" s="23"/>
      <c r="B26" s="24" t="s">
        <v>274</v>
      </c>
      <c r="C26" s="24">
        <v>177988</v>
      </c>
      <c r="D26" s="24" t="s">
        <v>271</v>
      </c>
      <c r="E26" s="25">
        <v>42339</v>
      </c>
      <c r="F26" s="43" t="s">
        <v>102</v>
      </c>
      <c r="G26" s="50" t="s">
        <v>272</v>
      </c>
      <c r="H26" s="24" t="s">
        <v>273</v>
      </c>
      <c r="I26" s="24" t="s">
        <v>164</v>
      </c>
      <c r="J26" s="24" t="s">
        <v>637</v>
      </c>
      <c r="K26" s="24" t="s">
        <v>638</v>
      </c>
      <c r="L26" s="26">
        <v>280</v>
      </c>
      <c r="M26" s="27">
        <v>0.01</v>
      </c>
      <c r="N26" s="26">
        <v>759.88</v>
      </c>
      <c r="O26" s="24" t="s">
        <v>639</v>
      </c>
      <c r="P26" s="26">
        <v>212766</v>
      </c>
      <c r="Q26" s="24" t="s">
        <v>649</v>
      </c>
      <c r="R26" s="24" t="s">
        <v>274</v>
      </c>
      <c r="S26" s="24" t="s">
        <v>275</v>
      </c>
      <c r="T26" s="24" t="s">
        <v>108</v>
      </c>
      <c r="U26" s="24"/>
      <c r="V26" s="24"/>
      <c r="W26" s="24"/>
      <c r="X26" s="24" t="s">
        <v>108</v>
      </c>
      <c r="Y26" s="27">
        <v>0.71</v>
      </c>
      <c r="Z26" s="24"/>
      <c r="AA26" s="24" t="s">
        <v>108</v>
      </c>
      <c r="AB26" s="43" t="s">
        <v>108</v>
      </c>
      <c r="AC26" s="50" t="s">
        <v>198</v>
      </c>
      <c r="AD26" s="24"/>
      <c r="AE26" s="24" t="s">
        <v>198</v>
      </c>
      <c r="AF26" s="24"/>
      <c r="AG26" s="24" t="s">
        <v>198</v>
      </c>
      <c r="AH26" s="24"/>
      <c r="AI26" s="24" t="s">
        <v>198</v>
      </c>
      <c r="AJ26" s="24"/>
      <c r="AK26" s="24" t="s">
        <v>109</v>
      </c>
      <c r="AL26" s="27">
        <v>0</v>
      </c>
      <c r="AM26" s="24"/>
      <c r="AN26" s="24"/>
      <c r="AO26" s="24"/>
      <c r="AP26" s="24"/>
      <c r="AQ26" s="24"/>
      <c r="AR26" s="24"/>
      <c r="AS26" s="24"/>
      <c r="AT26" s="24"/>
      <c r="AU26" s="24"/>
      <c r="AV26" s="24"/>
      <c r="AW26" s="24"/>
      <c r="AX26" s="26"/>
      <c r="AY26" s="24"/>
      <c r="AZ26" s="43" t="s">
        <v>652</v>
      </c>
      <c r="BA26" s="50" t="s">
        <v>198</v>
      </c>
      <c r="BB26" s="24" t="s">
        <v>276</v>
      </c>
      <c r="BC26" s="24" t="s">
        <v>198</v>
      </c>
      <c r="BD26" s="24" t="s">
        <v>277</v>
      </c>
      <c r="BE26" s="24" t="s">
        <v>198</v>
      </c>
      <c r="BF26" s="24" t="s">
        <v>278</v>
      </c>
      <c r="BG26" s="24" t="s">
        <v>198</v>
      </c>
      <c r="BH26" s="24" t="s">
        <v>1013</v>
      </c>
      <c r="BI26" s="24" t="s">
        <v>644</v>
      </c>
      <c r="BJ26" s="24" t="s">
        <v>108</v>
      </c>
      <c r="BK26" s="24"/>
      <c r="BL26" s="24" t="s">
        <v>198</v>
      </c>
      <c r="BM26" s="24" t="s">
        <v>279</v>
      </c>
      <c r="BN26" s="24" t="s">
        <v>198</v>
      </c>
      <c r="BO26" s="24"/>
      <c r="BP26" s="24" t="s">
        <v>108</v>
      </c>
      <c r="BQ26" s="24"/>
      <c r="BR26" s="24" t="s">
        <v>198</v>
      </c>
      <c r="BS26" s="24" t="s">
        <v>279</v>
      </c>
      <c r="BT26" s="24" t="s">
        <v>108</v>
      </c>
      <c r="BU26" s="24"/>
      <c r="BV26" s="24"/>
      <c r="BW26" s="43"/>
      <c r="BX26" s="50" t="s">
        <v>198</v>
      </c>
      <c r="BY26" s="24"/>
      <c r="BZ26" s="24" t="s">
        <v>198</v>
      </c>
      <c r="CA26" s="24" t="s">
        <v>280</v>
      </c>
      <c r="CB26" s="24" t="s">
        <v>198</v>
      </c>
      <c r="CC26" s="24" t="s">
        <v>1024</v>
      </c>
      <c r="CD26" s="24" t="s">
        <v>198</v>
      </c>
      <c r="CE26" s="24" t="s">
        <v>1027</v>
      </c>
      <c r="CF26" s="24"/>
      <c r="CG26" s="24" t="s">
        <v>198</v>
      </c>
      <c r="CH26" s="24" t="s">
        <v>198</v>
      </c>
      <c r="CI26" s="24"/>
      <c r="CJ26" s="24" t="s">
        <v>198</v>
      </c>
      <c r="CK26" s="24" t="s">
        <v>1028</v>
      </c>
      <c r="CL26" s="24" t="s">
        <v>198</v>
      </c>
      <c r="CM26" s="43" t="s">
        <v>1029</v>
      </c>
      <c r="CN26" s="24" t="s">
        <v>108</v>
      </c>
      <c r="CO26" s="24"/>
      <c r="CP26" s="24" t="s">
        <v>108</v>
      </c>
      <c r="CQ26" s="24"/>
      <c r="CR26" s="24" t="s">
        <v>108</v>
      </c>
      <c r="CS26" s="24"/>
      <c r="CT26" s="24" t="s">
        <v>198</v>
      </c>
      <c r="CU26" s="24" t="s">
        <v>1034</v>
      </c>
      <c r="CV26" s="24" t="s">
        <v>198</v>
      </c>
      <c r="CW26" s="24" t="s">
        <v>1036</v>
      </c>
      <c r="CX26" s="24" t="s">
        <v>281</v>
      </c>
      <c r="CY26" s="24"/>
    </row>
    <row r="27" spans="1:103" ht="178.5" x14ac:dyDescent="0.25">
      <c r="A27" s="23"/>
      <c r="B27" s="24" t="s">
        <v>151</v>
      </c>
      <c r="C27" s="24">
        <v>101873</v>
      </c>
      <c r="D27" s="24" t="s">
        <v>282</v>
      </c>
      <c r="E27" s="25">
        <v>43465</v>
      </c>
      <c r="F27" s="43" t="s">
        <v>102</v>
      </c>
      <c r="G27" s="50" t="s">
        <v>283</v>
      </c>
      <c r="H27" s="24" t="s">
        <v>284</v>
      </c>
      <c r="I27" s="24" t="s">
        <v>150</v>
      </c>
      <c r="J27" s="24" t="s">
        <v>655</v>
      </c>
      <c r="K27" s="24" t="s">
        <v>664</v>
      </c>
      <c r="L27" s="26">
        <v>165520</v>
      </c>
      <c r="M27" s="27">
        <v>0.97</v>
      </c>
      <c r="N27" s="26">
        <v>305</v>
      </c>
      <c r="O27" s="24" t="s">
        <v>672</v>
      </c>
      <c r="P27" s="26">
        <v>36000000</v>
      </c>
      <c r="Q27" s="24" t="s">
        <v>678</v>
      </c>
      <c r="R27" s="24" t="s">
        <v>151</v>
      </c>
      <c r="S27" s="24" t="s">
        <v>285</v>
      </c>
      <c r="T27" s="24" t="s">
        <v>133</v>
      </c>
      <c r="U27" s="24"/>
      <c r="V27" s="24" t="s">
        <v>286</v>
      </c>
      <c r="W27" s="24" t="s">
        <v>654</v>
      </c>
      <c r="X27" s="24" t="s">
        <v>108</v>
      </c>
      <c r="Y27" s="27">
        <v>0.95</v>
      </c>
      <c r="Z27" s="24" t="s">
        <v>287</v>
      </c>
      <c r="AA27" s="24" t="s">
        <v>119</v>
      </c>
      <c r="AB27" s="43" t="s">
        <v>119</v>
      </c>
      <c r="AC27" s="50" t="s">
        <v>198</v>
      </c>
      <c r="AD27" s="24" t="s">
        <v>288</v>
      </c>
      <c r="AE27" s="24" t="s">
        <v>108</v>
      </c>
      <c r="AF27" s="24"/>
      <c r="AG27" s="24" t="s">
        <v>108</v>
      </c>
      <c r="AH27" s="24"/>
      <c r="AI27" s="24" t="s">
        <v>198</v>
      </c>
      <c r="AJ27" s="24" t="s">
        <v>289</v>
      </c>
      <c r="AK27" s="24" t="s">
        <v>109</v>
      </c>
      <c r="AL27" s="27">
        <v>0.25</v>
      </c>
      <c r="AM27" s="24">
        <v>15</v>
      </c>
      <c r="AN27" s="24" t="s">
        <v>290</v>
      </c>
      <c r="AO27" s="24" t="s">
        <v>198</v>
      </c>
      <c r="AP27" s="24" t="s">
        <v>291</v>
      </c>
      <c r="AQ27" s="24" t="s">
        <v>132</v>
      </c>
      <c r="AR27" s="24"/>
      <c r="AS27" s="24"/>
      <c r="AT27" s="24"/>
      <c r="AU27" s="24"/>
      <c r="AV27" s="24"/>
      <c r="AW27" s="24"/>
      <c r="AX27" s="26"/>
      <c r="AY27" s="24" t="s">
        <v>659</v>
      </c>
      <c r="AZ27" s="43" t="s">
        <v>669</v>
      </c>
      <c r="BA27" s="50" t="s">
        <v>108</v>
      </c>
      <c r="BB27" s="24"/>
      <c r="BC27" s="24" t="s">
        <v>108</v>
      </c>
      <c r="BD27" s="24"/>
      <c r="BE27" s="24" t="s">
        <v>108</v>
      </c>
      <c r="BF27" s="24"/>
      <c r="BG27" s="24" t="s">
        <v>108</v>
      </c>
      <c r="BH27" s="24"/>
      <c r="BI27" s="24" t="s">
        <v>133</v>
      </c>
      <c r="BJ27" s="24" t="s">
        <v>108</v>
      </c>
      <c r="BK27" s="24"/>
      <c r="BL27" s="24" t="s">
        <v>108</v>
      </c>
      <c r="BM27" s="24"/>
      <c r="BN27" s="24" t="s">
        <v>108</v>
      </c>
      <c r="BO27" s="24"/>
      <c r="BP27" s="24" t="s">
        <v>108</v>
      </c>
      <c r="BQ27" s="24"/>
      <c r="BR27" s="24" t="s">
        <v>108</v>
      </c>
      <c r="BS27" s="24"/>
      <c r="BT27" s="24" t="s">
        <v>108</v>
      </c>
      <c r="BU27" s="24"/>
      <c r="BV27" s="24" t="s">
        <v>108</v>
      </c>
      <c r="BW27" s="43"/>
      <c r="BX27" s="50" t="s">
        <v>108</v>
      </c>
      <c r="BY27" s="24"/>
      <c r="BZ27" s="24" t="s">
        <v>108</v>
      </c>
      <c r="CA27" s="24"/>
      <c r="CB27" s="24" t="s">
        <v>108</v>
      </c>
      <c r="CC27" s="24"/>
      <c r="CD27" s="24" t="s">
        <v>108</v>
      </c>
      <c r="CE27" s="24"/>
      <c r="CF27" s="24"/>
      <c r="CG27" s="24" t="s">
        <v>108</v>
      </c>
      <c r="CH27" s="24" t="s">
        <v>108</v>
      </c>
      <c r="CI27" s="24"/>
      <c r="CJ27" s="24" t="s">
        <v>108</v>
      </c>
      <c r="CK27" s="24"/>
      <c r="CL27" s="24" t="s">
        <v>108</v>
      </c>
      <c r="CM27" s="43"/>
      <c r="CN27" s="24" t="s">
        <v>108</v>
      </c>
      <c r="CO27" s="24"/>
      <c r="CP27" s="24" t="s">
        <v>108</v>
      </c>
      <c r="CQ27" s="24"/>
      <c r="CR27" s="24" t="s">
        <v>108</v>
      </c>
      <c r="CS27" s="24"/>
      <c r="CT27" s="24" t="s">
        <v>108</v>
      </c>
      <c r="CU27" s="24"/>
      <c r="CV27" s="24" t="s">
        <v>108</v>
      </c>
      <c r="CW27" s="24"/>
      <c r="CX27" s="24"/>
      <c r="CY27" s="24"/>
    </row>
    <row r="28" spans="1:103" ht="114.75" x14ac:dyDescent="0.25">
      <c r="A28" s="23"/>
      <c r="B28" s="24" t="s">
        <v>295</v>
      </c>
      <c r="C28" s="24">
        <v>100807</v>
      </c>
      <c r="D28" s="24" t="s">
        <v>292</v>
      </c>
      <c r="E28" s="25">
        <v>42916</v>
      </c>
      <c r="F28" s="43" t="s">
        <v>102</v>
      </c>
      <c r="G28" s="50" t="s">
        <v>293</v>
      </c>
      <c r="H28" s="24" t="s">
        <v>294</v>
      </c>
      <c r="I28" s="24" t="s">
        <v>164</v>
      </c>
      <c r="J28" s="24" t="s">
        <v>646</v>
      </c>
      <c r="K28" s="24" t="s">
        <v>638</v>
      </c>
      <c r="L28" s="26">
        <v>6229</v>
      </c>
      <c r="M28" s="27">
        <v>0.11</v>
      </c>
      <c r="N28" s="26">
        <v>150</v>
      </c>
      <c r="O28" s="24" t="s">
        <v>648</v>
      </c>
      <c r="P28" s="26">
        <v>972133</v>
      </c>
      <c r="Q28" s="24" t="s">
        <v>678</v>
      </c>
      <c r="R28" s="24" t="s">
        <v>295</v>
      </c>
      <c r="S28" s="24" t="s">
        <v>296</v>
      </c>
      <c r="T28" s="24" t="s">
        <v>108</v>
      </c>
      <c r="U28" s="24"/>
      <c r="V28" s="24" t="s">
        <v>133</v>
      </c>
      <c r="W28" s="24" t="s">
        <v>654</v>
      </c>
      <c r="X28" s="24" t="s">
        <v>108</v>
      </c>
      <c r="Y28" s="27">
        <v>0.8</v>
      </c>
      <c r="Z28" s="24" t="s">
        <v>297</v>
      </c>
      <c r="AA28" s="24" t="s">
        <v>108</v>
      </c>
      <c r="AB28" s="43" t="s">
        <v>108</v>
      </c>
      <c r="AC28" s="50" t="s">
        <v>108</v>
      </c>
      <c r="AD28" s="24"/>
      <c r="AE28" s="24" t="s">
        <v>108</v>
      </c>
      <c r="AF28" s="24"/>
      <c r="AG28" s="24" t="s">
        <v>198</v>
      </c>
      <c r="AH28" s="24"/>
      <c r="AI28" s="24" t="s">
        <v>108</v>
      </c>
      <c r="AJ28" s="24"/>
      <c r="AK28" s="24" t="s">
        <v>125</v>
      </c>
      <c r="AL28" s="27">
        <v>0.48</v>
      </c>
      <c r="AM28" s="24">
        <v>5</v>
      </c>
      <c r="AN28" s="24" t="s">
        <v>133</v>
      </c>
      <c r="AO28" s="24" t="s">
        <v>198</v>
      </c>
      <c r="AP28" s="24"/>
      <c r="AQ28" s="24" t="s">
        <v>667</v>
      </c>
      <c r="AR28" s="24">
        <v>2000</v>
      </c>
      <c r="AS28" s="24">
        <v>2000</v>
      </c>
      <c r="AT28" s="24">
        <v>10</v>
      </c>
      <c r="AU28" s="24"/>
      <c r="AV28" s="24">
        <v>20</v>
      </c>
      <c r="AW28" s="24"/>
      <c r="AX28" s="26"/>
      <c r="AY28" s="24"/>
      <c r="AZ28" s="43" t="s">
        <v>660</v>
      </c>
      <c r="BA28" s="50" t="s">
        <v>108</v>
      </c>
      <c r="BB28" s="24"/>
      <c r="BC28" s="24" t="s">
        <v>108</v>
      </c>
      <c r="BD28" s="24"/>
      <c r="BE28" s="24" t="s">
        <v>108</v>
      </c>
      <c r="BF28" s="24"/>
      <c r="BG28" s="24" t="s">
        <v>108</v>
      </c>
      <c r="BH28" s="24"/>
      <c r="BI28" s="24" t="s">
        <v>133</v>
      </c>
      <c r="BJ28" s="24" t="s">
        <v>108</v>
      </c>
      <c r="BK28" s="24"/>
      <c r="BL28" s="24" t="s">
        <v>108</v>
      </c>
      <c r="BM28" s="24"/>
      <c r="BN28" s="24"/>
      <c r="BO28" s="24"/>
      <c r="BP28" s="24" t="s">
        <v>108</v>
      </c>
      <c r="BQ28" s="24"/>
      <c r="BR28" s="24" t="s">
        <v>108</v>
      </c>
      <c r="BS28" s="24"/>
      <c r="BT28" s="24" t="s">
        <v>108</v>
      </c>
      <c r="BU28" s="24"/>
      <c r="BV28" s="24"/>
      <c r="BW28" s="43"/>
      <c r="BX28" s="50" t="s">
        <v>108</v>
      </c>
      <c r="BY28" s="24"/>
      <c r="BZ28" s="24" t="s">
        <v>108</v>
      </c>
      <c r="CA28" s="24"/>
      <c r="CB28" s="24" t="s">
        <v>108</v>
      </c>
      <c r="CC28" s="24"/>
      <c r="CD28" s="24" t="s">
        <v>108</v>
      </c>
      <c r="CE28" s="24"/>
      <c r="CF28" s="24"/>
      <c r="CG28" s="24" t="s">
        <v>108</v>
      </c>
      <c r="CH28" s="24" t="s">
        <v>108</v>
      </c>
      <c r="CI28" s="24"/>
      <c r="CJ28" s="24" t="s">
        <v>108</v>
      </c>
      <c r="CK28" s="24"/>
      <c r="CL28" s="24" t="s">
        <v>198</v>
      </c>
      <c r="CM28" s="43"/>
      <c r="CN28" s="24" t="s">
        <v>108</v>
      </c>
      <c r="CO28" s="24"/>
      <c r="CP28" s="24" t="s">
        <v>108</v>
      </c>
      <c r="CQ28" s="24"/>
      <c r="CR28" s="24" t="s">
        <v>108</v>
      </c>
      <c r="CS28" s="24"/>
      <c r="CT28" s="24" t="s">
        <v>108</v>
      </c>
      <c r="CU28" s="24"/>
      <c r="CV28" s="24" t="s">
        <v>108</v>
      </c>
      <c r="CW28" s="24"/>
      <c r="CX28" s="24" t="s">
        <v>111</v>
      </c>
      <c r="CY28" s="24" t="s">
        <v>133</v>
      </c>
    </row>
    <row r="29" spans="1:103" ht="165.75" x14ac:dyDescent="0.25">
      <c r="A29" s="23"/>
      <c r="B29" s="24" t="s">
        <v>302</v>
      </c>
      <c r="C29" s="24">
        <v>104156</v>
      </c>
      <c r="D29" s="24" t="s">
        <v>298</v>
      </c>
      <c r="E29" s="25">
        <v>42308</v>
      </c>
      <c r="F29" s="43" t="s">
        <v>102</v>
      </c>
      <c r="G29" s="50" t="s">
        <v>299</v>
      </c>
      <c r="H29" s="24" t="s">
        <v>300</v>
      </c>
      <c r="I29" s="24" t="s">
        <v>301</v>
      </c>
      <c r="J29" s="24" t="s">
        <v>637</v>
      </c>
      <c r="K29" s="24" t="s">
        <v>638</v>
      </c>
      <c r="L29" s="26">
        <v>2405</v>
      </c>
      <c r="M29" s="27">
        <v>0.05</v>
      </c>
      <c r="N29" s="26">
        <v>57346</v>
      </c>
      <c r="O29" s="24" t="s">
        <v>648</v>
      </c>
      <c r="P29" s="26">
        <v>807765</v>
      </c>
      <c r="Q29" s="24" t="s">
        <v>678</v>
      </c>
      <c r="R29" s="24" t="s">
        <v>302</v>
      </c>
      <c r="S29" s="24" t="s">
        <v>303</v>
      </c>
      <c r="T29" s="24" t="s">
        <v>108</v>
      </c>
      <c r="U29" s="24"/>
      <c r="V29" s="24"/>
      <c r="W29" s="24"/>
      <c r="X29" s="24" t="s">
        <v>108</v>
      </c>
      <c r="Y29" s="27">
        <v>0.69</v>
      </c>
      <c r="Z29" s="24"/>
      <c r="AA29" s="24" t="s">
        <v>119</v>
      </c>
      <c r="AB29" s="43" t="s">
        <v>119</v>
      </c>
      <c r="AC29" s="50" t="s">
        <v>108</v>
      </c>
      <c r="AD29" s="24"/>
      <c r="AE29" s="24" t="s">
        <v>108</v>
      </c>
      <c r="AF29" s="24"/>
      <c r="AG29" s="24" t="s">
        <v>198</v>
      </c>
      <c r="AH29" s="24" t="s">
        <v>139</v>
      </c>
      <c r="AI29" s="24" t="s">
        <v>108</v>
      </c>
      <c r="AJ29" s="24"/>
      <c r="AK29" s="24" t="s">
        <v>167</v>
      </c>
      <c r="AL29" s="27">
        <v>0.35</v>
      </c>
      <c r="AM29" s="24">
        <v>3</v>
      </c>
      <c r="AN29" s="24"/>
      <c r="AO29" s="24" t="s">
        <v>198</v>
      </c>
      <c r="AP29" s="24" t="s">
        <v>304</v>
      </c>
      <c r="AQ29" s="24" t="s">
        <v>667</v>
      </c>
      <c r="AR29" s="24"/>
      <c r="AS29" s="24"/>
      <c r="AT29" s="24"/>
      <c r="AU29" s="24"/>
      <c r="AV29" s="24"/>
      <c r="AW29" s="24"/>
      <c r="AX29" s="26"/>
      <c r="AY29" s="24"/>
      <c r="AZ29" s="43" t="s">
        <v>660</v>
      </c>
      <c r="BA29" s="50" t="s">
        <v>108</v>
      </c>
      <c r="BB29" s="24"/>
      <c r="BC29" s="24" t="s">
        <v>108</v>
      </c>
      <c r="BD29" s="24"/>
      <c r="BE29" s="24" t="s">
        <v>108</v>
      </c>
      <c r="BF29" s="24"/>
      <c r="BG29" s="24" t="s">
        <v>108</v>
      </c>
      <c r="BH29" s="24"/>
      <c r="BI29" s="24"/>
      <c r="BJ29" s="24" t="s">
        <v>108</v>
      </c>
      <c r="BK29" s="24"/>
      <c r="BL29" s="24" t="s">
        <v>108</v>
      </c>
      <c r="BM29" s="24"/>
      <c r="BN29" s="24"/>
      <c r="BO29" s="24"/>
      <c r="BP29" s="24" t="s">
        <v>108</v>
      </c>
      <c r="BQ29" s="24"/>
      <c r="BR29" s="24" t="s">
        <v>108</v>
      </c>
      <c r="BS29" s="24"/>
      <c r="BT29" s="24" t="s">
        <v>108</v>
      </c>
      <c r="BU29" s="24"/>
      <c r="BV29" s="24"/>
      <c r="BW29" s="43"/>
      <c r="BX29" s="50" t="s">
        <v>198</v>
      </c>
      <c r="BY29" s="24" t="s">
        <v>305</v>
      </c>
      <c r="BZ29" s="24" t="s">
        <v>198</v>
      </c>
      <c r="CA29" s="24"/>
      <c r="CB29" s="24" t="s">
        <v>198</v>
      </c>
      <c r="CC29" s="24"/>
      <c r="CD29" s="24" t="s">
        <v>198</v>
      </c>
      <c r="CE29" s="24"/>
      <c r="CF29" s="24"/>
      <c r="CG29" s="24" t="s">
        <v>198</v>
      </c>
      <c r="CH29" s="24" t="s">
        <v>198</v>
      </c>
      <c r="CI29" s="24"/>
      <c r="CJ29" s="24" t="s">
        <v>198</v>
      </c>
      <c r="CK29" s="24"/>
      <c r="CL29" s="24" t="s">
        <v>198</v>
      </c>
      <c r="CM29" s="43"/>
      <c r="CN29" s="24" t="s">
        <v>198</v>
      </c>
      <c r="CO29" s="24"/>
      <c r="CP29" s="24" t="s">
        <v>108</v>
      </c>
      <c r="CQ29" s="24"/>
      <c r="CR29" s="24" t="s">
        <v>108</v>
      </c>
      <c r="CS29" s="24"/>
      <c r="CT29" s="24" t="s">
        <v>198</v>
      </c>
      <c r="CU29" s="24" t="s">
        <v>146</v>
      </c>
      <c r="CV29" s="24" t="s">
        <v>198</v>
      </c>
      <c r="CW29" s="24"/>
      <c r="CX29" s="24" t="s">
        <v>111</v>
      </c>
      <c r="CY29" s="24"/>
    </row>
    <row r="30" spans="1:103" ht="165.75" x14ac:dyDescent="0.25">
      <c r="A30" s="23"/>
      <c r="B30" s="24" t="s">
        <v>138</v>
      </c>
      <c r="C30" s="24">
        <v>114755</v>
      </c>
      <c r="D30" s="24" t="s">
        <v>306</v>
      </c>
      <c r="E30" s="25">
        <v>42461</v>
      </c>
      <c r="F30" s="43" t="s">
        <v>102</v>
      </c>
      <c r="G30" s="50" t="s">
        <v>307</v>
      </c>
      <c r="H30" s="24" t="s">
        <v>308</v>
      </c>
      <c r="I30" s="24" t="s">
        <v>137</v>
      </c>
      <c r="J30" s="24" t="s">
        <v>646</v>
      </c>
      <c r="K30" s="24" t="s">
        <v>647</v>
      </c>
      <c r="L30" s="26">
        <v>40000</v>
      </c>
      <c r="M30" s="27">
        <v>0.68</v>
      </c>
      <c r="N30" s="26">
        <v>615</v>
      </c>
      <c r="O30" s="24" t="s">
        <v>665</v>
      </c>
      <c r="P30" s="26">
        <v>15230769</v>
      </c>
      <c r="Q30" s="24" t="s">
        <v>666</v>
      </c>
      <c r="R30" s="24" t="s">
        <v>138</v>
      </c>
      <c r="S30" s="24" t="s">
        <v>131</v>
      </c>
      <c r="T30" s="24" t="s">
        <v>108</v>
      </c>
      <c r="U30" s="24"/>
      <c r="V30" s="24"/>
      <c r="W30" s="24"/>
      <c r="X30" s="24"/>
      <c r="Y30" s="27">
        <v>0.23</v>
      </c>
      <c r="Z30" s="24"/>
      <c r="AA30" s="24" t="s">
        <v>119</v>
      </c>
      <c r="AB30" s="43" t="s">
        <v>108</v>
      </c>
      <c r="AC30" s="50" t="s">
        <v>108</v>
      </c>
      <c r="AD30" s="24"/>
      <c r="AE30" s="24" t="s">
        <v>198</v>
      </c>
      <c r="AF30" s="24"/>
      <c r="AG30" s="24" t="s">
        <v>198</v>
      </c>
      <c r="AH30" s="24"/>
      <c r="AI30" s="24" t="s">
        <v>108</v>
      </c>
      <c r="AJ30" s="24"/>
      <c r="AK30" s="24" t="s">
        <v>109</v>
      </c>
      <c r="AL30" s="27">
        <v>0</v>
      </c>
      <c r="AM30" s="24"/>
      <c r="AN30" s="24"/>
      <c r="AO30" s="24"/>
      <c r="AP30" s="24"/>
      <c r="AQ30" s="24" t="s">
        <v>667</v>
      </c>
      <c r="AR30" s="24"/>
      <c r="AS30" s="24"/>
      <c r="AT30" s="24">
        <v>30.75</v>
      </c>
      <c r="AU30" s="24"/>
      <c r="AV30" s="24"/>
      <c r="AW30" s="24"/>
      <c r="AX30" s="26"/>
      <c r="AY30" s="24"/>
      <c r="AZ30" s="43" t="s">
        <v>669</v>
      </c>
      <c r="BA30" s="50" t="s">
        <v>108</v>
      </c>
      <c r="BB30" s="24"/>
      <c r="BC30" s="24" t="s">
        <v>108</v>
      </c>
      <c r="BD30" s="24"/>
      <c r="BE30" s="24" t="s">
        <v>108</v>
      </c>
      <c r="BF30" s="24"/>
      <c r="BG30" s="24" t="s">
        <v>108</v>
      </c>
      <c r="BH30" s="24"/>
      <c r="BI30" s="24"/>
      <c r="BJ30" s="24" t="s">
        <v>108</v>
      </c>
      <c r="BK30" s="24"/>
      <c r="BL30" s="24" t="s">
        <v>108</v>
      </c>
      <c r="BM30" s="24"/>
      <c r="BN30" s="24"/>
      <c r="BO30" s="24"/>
      <c r="BP30" s="24" t="s">
        <v>108</v>
      </c>
      <c r="BQ30" s="24"/>
      <c r="BR30" s="24" t="s">
        <v>108</v>
      </c>
      <c r="BS30" s="24"/>
      <c r="BT30" s="24" t="s">
        <v>108</v>
      </c>
      <c r="BU30" s="24"/>
      <c r="BV30" s="24"/>
      <c r="BW30" s="43"/>
      <c r="BX30" s="50" t="s">
        <v>198</v>
      </c>
      <c r="BY30" s="24"/>
      <c r="BZ30" s="24" t="s">
        <v>198</v>
      </c>
      <c r="CA30" s="24"/>
      <c r="CB30" s="24" t="s">
        <v>198</v>
      </c>
      <c r="CC30" s="24"/>
      <c r="CD30" s="24" t="s">
        <v>198</v>
      </c>
      <c r="CE30" s="24"/>
      <c r="CF30" s="24"/>
      <c r="CG30" s="24" t="s">
        <v>198</v>
      </c>
      <c r="CH30" s="24" t="s">
        <v>198</v>
      </c>
      <c r="CI30" s="24"/>
      <c r="CJ30" s="24" t="s">
        <v>198</v>
      </c>
      <c r="CK30" s="24"/>
      <c r="CL30" s="24" t="s">
        <v>198</v>
      </c>
      <c r="CM30" s="43"/>
      <c r="CN30" s="24" t="s">
        <v>198</v>
      </c>
      <c r="CO30" s="24"/>
      <c r="CP30" s="24" t="s">
        <v>108</v>
      </c>
      <c r="CQ30" s="24"/>
      <c r="CR30" s="24" t="s">
        <v>108</v>
      </c>
      <c r="CS30" s="24"/>
      <c r="CT30" s="24" t="s">
        <v>198</v>
      </c>
      <c r="CU30" s="24"/>
      <c r="CV30" s="24" t="s">
        <v>108</v>
      </c>
      <c r="CW30" s="24"/>
      <c r="CX30" s="24"/>
      <c r="CY30" s="24"/>
    </row>
    <row r="31" spans="1:103" ht="102" x14ac:dyDescent="0.25">
      <c r="A31" s="23"/>
      <c r="B31" s="24" t="s">
        <v>313</v>
      </c>
      <c r="C31" s="24">
        <v>178369</v>
      </c>
      <c r="D31" s="24" t="s">
        <v>309</v>
      </c>
      <c r="E31" s="25">
        <v>43546</v>
      </c>
      <c r="F31" s="43" t="s">
        <v>102</v>
      </c>
      <c r="G31" s="50" t="s">
        <v>310</v>
      </c>
      <c r="H31" s="24" t="s">
        <v>311</v>
      </c>
      <c r="I31" s="24" t="s">
        <v>312</v>
      </c>
      <c r="J31" s="24" t="s">
        <v>637</v>
      </c>
      <c r="K31" s="24" t="s">
        <v>638</v>
      </c>
      <c r="L31" s="26">
        <v>5066</v>
      </c>
      <c r="M31" s="27">
        <v>0.64</v>
      </c>
      <c r="N31" s="26">
        <v>44</v>
      </c>
      <c r="O31" s="24" t="s">
        <v>639</v>
      </c>
      <c r="P31" s="26">
        <v>224000</v>
      </c>
      <c r="Q31" s="24" t="s">
        <v>668</v>
      </c>
      <c r="R31" s="24" t="s">
        <v>313</v>
      </c>
      <c r="S31" s="24" t="s">
        <v>314</v>
      </c>
      <c r="T31" s="24" t="s">
        <v>108</v>
      </c>
      <c r="U31" s="24"/>
      <c r="V31" s="24" t="s">
        <v>315</v>
      </c>
      <c r="W31" s="24" t="s">
        <v>420</v>
      </c>
      <c r="X31" s="24" t="s">
        <v>108</v>
      </c>
      <c r="Y31" s="27">
        <v>0.6</v>
      </c>
      <c r="Z31" s="24" t="s">
        <v>316</v>
      </c>
      <c r="AA31" s="24" t="s">
        <v>266</v>
      </c>
      <c r="AB31" s="43" t="s">
        <v>108</v>
      </c>
      <c r="AC31" s="50" t="s">
        <v>198</v>
      </c>
      <c r="AD31" s="24"/>
      <c r="AE31" s="24" t="s">
        <v>198</v>
      </c>
      <c r="AF31" s="24"/>
      <c r="AG31" s="24" t="s">
        <v>198</v>
      </c>
      <c r="AH31" s="24"/>
      <c r="AI31" s="24" t="s">
        <v>198</v>
      </c>
      <c r="AJ31" s="24"/>
      <c r="AK31" s="24" t="s">
        <v>109</v>
      </c>
      <c r="AL31" s="27">
        <v>0.19</v>
      </c>
      <c r="AM31" s="24"/>
      <c r="AN31" s="24"/>
      <c r="AO31" s="24" t="s">
        <v>198</v>
      </c>
      <c r="AP31" s="24"/>
      <c r="AQ31" s="24" t="s">
        <v>676</v>
      </c>
      <c r="AR31" s="24"/>
      <c r="AS31" s="24"/>
      <c r="AT31" s="24"/>
      <c r="AU31" s="24"/>
      <c r="AV31" s="24"/>
      <c r="AW31" s="24"/>
      <c r="AX31" s="26"/>
      <c r="AY31" s="24"/>
      <c r="AZ31" s="43" t="s">
        <v>643</v>
      </c>
      <c r="BA31" s="50" t="s">
        <v>198</v>
      </c>
      <c r="BB31" s="24"/>
      <c r="BC31" s="24" t="s">
        <v>198</v>
      </c>
      <c r="BD31" s="24"/>
      <c r="BE31" s="24" t="s">
        <v>198</v>
      </c>
      <c r="BF31" s="24"/>
      <c r="BG31" s="24" t="s">
        <v>198</v>
      </c>
      <c r="BH31" s="24"/>
      <c r="BI31" s="24" t="s">
        <v>644</v>
      </c>
      <c r="BJ31" s="24" t="s">
        <v>108</v>
      </c>
      <c r="BK31" s="24"/>
      <c r="BL31" s="24" t="s">
        <v>108</v>
      </c>
      <c r="BM31" s="24"/>
      <c r="BN31" s="24"/>
      <c r="BO31" s="24"/>
      <c r="BP31" s="24" t="s">
        <v>108</v>
      </c>
      <c r="BQ31" s="24"/>
      <c r="BR31" s="24" t="s">
        <v>108</v>
      </c>
      <c r="BS31" s="24"/>
      <c r="BT31" s="24" t="s">
        <v>108</v>
      </c>
      <c r="BU31" s="24"/>
      <c r="BV31" s="24"/>
      <c r="BW31" s="43"/>
      <c r="BX31" s="50" t="s">
        <v>198</v>
      </c>
      <c r="BY31" s="24"/>
      <c r="BZ31" s="24" t="s">
        <v>198</v>
      </c>
      <c r="CA31" s="24"/>
      <c r="CB31" s="24" t="s">
        <v>198</v>
      </c>
      <c r="CC31" s="24"/>
      <c r="CD31" s="24" t="s">
        <v>198</v>
      </c>
      <c r="CE31" s="24"/>
      <c r="CF31" s="24"/>
      <c r="CG31" s="24" t="s">
        <v>198</v>
      </c>
      <c r="CH31" s="24" t="s">
        <v>198</v>
      </c>
      <c r="CI31" s="24"/>
      <c r="CJ31" s="24" t="s">
        <v>198</v>
      </c>
      <c r="CK31" s="24"/>
      <c r="CL31" s="24" t="s">
        <v>198</v>
      </c>
      <c r="CM31" s="43"/>
      <c r="CN31" s="24" t="s">
        <v>198</v>
      </c>
      <c r="CO31" s="24"/>
      <c r="CP31" s="24" t="s">
        <v>198</v>
      </c>
      <c r="CQ31" s="24"/>
      <c r="CR31" s="24" t="s">
        <v>198</v>
      </c>
      <c r="CS31" s="24" t="s">
        <v>317</v>
      </c>
      <c r="CT31" s="24" t="s">
        <v>198</v>
      </c>
      <c r="CU31" s="24"/>
      <c r="CV31" s="24" t="s">
        <v>198</v>
      </c>
      <c r="CW31" s="24"/>
      <c r="CX31" s="24" t="s">
        <v>318</v>
      </c>
      <c r="CY31" s="24"/>
    </row>
    <row r="32" spans="1:103" ht="38.25" x14ac:dyDescent="0.25">
      <c r="A32" s="23"/>
      <c r="B32" s="24" t="s">
        <v>323</v>
      </c>
      <c r="C32" s="24">
        <v>100363</v>
      </c>
      <c r="D32" s="24" t="s">
        <v>319</v>
      </c>
      <c r="E32" s="25">
        <v>42036</v>
      </c>
      <c r="F32" s="43" t="s">
        <v>102</v>
      </c>
      <c r="G32" s="50" t="s">
        <v>320</v>
      </c>
      <c r="H32" s="24" t="s">
        <v>321</v>
      </c>
      <c r="I32" s="24" t="s">
        <v>322</v>
      </c>
      <c r="J32" s="24" t="s">
        <v>670</v>
      </c>
      <c r="K32" s="24" t="s">
        <v>671</v>
      </c>
      <c r="L32" s="26">
        <v>364800</v>
      </c>
      <c r="M32" s="27">
        <v>7.0000000000000007E-2</v>
      </c>
      <c r="N32" s="26">
        <v>348</v>
      </c>
      <c r="O32" s="24" t="s">
        <v>672</v>
      </c>
      <c r="P32" s="26">
        <v>70800000</v>
      </c>
      <c r="Q32" s="24" t="s">
        <v>678</v>
      </c>
      <c r="R32" s="24" t="s">
        <v>323</v>
      </c>
      <c r="S32" s="24" t="s">
        <v>324</v>
      </c>
      <c r="T32" s="24" t="s">
        <v>108</v>
      </c>
      <c r="U32" s="24"/>
      <c r="V32" s="24"/>
      <c r="W32" s="24"/>
      <c r="X32" s="24"/>
      <c r="Y32" s="27">
        <v>0.76</v>
      </c>
      <c r="Z32" s="24"/>
      <c r="AA32" s="24" t="s">
        <v>108</v>
      </c>
      <c r="AB32" s="43" t="s">
        <v>108</v>
      </c>
      <c r="AC32" s="50" t="s">
        <v>198</v>
      </c>
      <c r="AD32" s="24"/>
      <c r="AE32" s="24" t="s">
        <v>108</v>
      </c>
      <c r="AF32" s="24"/>
      <c r="AG32" s="24" t="s">
        <v>198</v>
      </c>
      <c r="AH32" s="24" t="s">
        <v>139</v>
      </c>
      <c r="AI32" s="24" t="s">
        <v>198</v>
      </c>
      <c r="AJ32" s="24" t="s">
        <v>325</v>
      </c>
      <c r="AK32" s="24" t="s">
        <v>109</v>
      </c>
      <c r="AL32" s="27">
        <v>0</v>
      </c>
      <c r="AM32" s="24"/>
      <c r="AN32" s="24"/>
      <c r="AO32" s="24"/>
      <c r="AP32" s="24"/>
      <c r="AQ32" s="24"/>
      <c r="AR32" s="24"/>
      <c r="AS32" s="24"/>
      <c r="AT32" s="24"/>
      <c r="AU32" s="24"/>
      <c r="AV32" s="24"/>
      <c r="AW32" s="24"/>
      <c r="AX32" s="26"/>
      <c r="AY32" s="24"/>
      <c r="AZ32" s="43" t="s">
        <v>669</v>
      </c>
      <c r="BA32" s="50" t="s">
        <v>108</v>
      </c>
      <c r="BB32" s="24"/>
      <c r="BC32" s="24" t="s">
        <v>108</v>
      </c>
      <c r="BD32" s="24"/>
      <c r="BE32" s="24" t="s">
        <v>108</v>
      </c>
      <c r="BF32" s="24"/>
      <c r="BG32" s="24" t="s">
        <v>108</v>
      </c>
      <c r="BH32" s="24"/>
      <c r="BI32" s="24"/>
      <c r="BJ32" s="24" t="s">
        <v>108</v>
      </c>
      <c r="BK32" s="24"/>
      <c r="BL32" s="24" t="s">
        <v>108</v>
      </c>
      <c r="BM32" s="24"/>
      <c r="BN32" s="24"/>
      <c r="BO32" s="24"/>
      <c r="BP32" s="24" t="s">
        <v>108</v>
      </c>
      <c r="BQ32" s="24"/>
      <c r="BR32" s="24" t="s">
        <v>108</v>
      </c>
      <c r="BS32" s="24"/>
      <c r="BT32" s="24" t="s">
        <v>108</v>
      </c>
      <c r="BU32" s="24"/>
      <c r="BV32" s="24"/>
      <c r="BW32" s="43"/>
      <c r="BX32" s="50" t="s">
        <v>108</v>
      </c>
      <c r="BY32" s="24"/>
      <c r="BZ32" s="24" t="s">
        <v>108</v>
      </c>
      <c r="CA32" s="24"/>
      <c r="CB32" s="24" t="s">
        <v>108</v>
      </c>
      <c r="CC32" s="24"/>
      <c r="CD32" s="24" t="s">
        <v>108</v>
      </c>
      <c r="CE32" s="24"/>
      <c r="CF32" s="24"/>
      <c r="CG32" s="24" t="s">
        <v>198</v>
      </c>
      <c r="CH32" s="24" t="s">
        <v>198</v>
      </c>
      <c r="CI32" s="24"/>
      <c r="CJ32" s="24" t="s">
        <v>198</v>
      </c>
      <c r="CK32" s="24"/>
      <c r="CL32" s="24" t="s">
        <v>198</v>
      </c>
      <c r="CM32" s="43"/>
      <c r="CN32" s="24" t="s">
        <v>108</v>
      </c>
      <c r="CO32" s="24"/>
      <c r="CP32" s="24" t="s">
        <v>108</v>
      </c>
      <c r="CQ32" s="24"/>
      <c r="CR32" s="24" t="s">
        <v>108</v>
      </c>
      <c r="CS32" s="24"/>
      <c r="CT32" s="24" t="s">
        <v>108</v>
      </c>
      <c r="CU32" s="24"/>
      <c r="CV32" s="24" t="s">
        <v>108</v>
      </c>
      <c r="CW32" s="24"/>
      <c r="CX32" s="24"/>
      <c r="CY32" s="24"/>
    </row>
    <row r="33" spans="1:103" ht="25.5" x14ac:dyDescent="0.25">
      <c r="A33" s="23"/>
      <c r="B33" s="24" t="s">
        <v>1006</v>
      </c>
      <c r="C33" s="24">
        <v>102289</v>
      </c>
      <c r="D33" s="24" t="s">
        <v>326</v>
      </c>
      <c r="E33" s="25">
        <v>41883</v>
      </c>
      <c r="F33" s="43" t="s">
        <v>102</v>
      </c>
      <c r="G33" s="50" t="s">
        <v>327</v>
      </c>
      <c r="H33" s="24" t="s">
        <v>328</v>
      </c>
      <c r="I33" s="24" t="s">
        <v>329</v>
      </c>
      <c r="J33" s="24" t="s">
        <v>637</v>
      </c>
      <c r="K33" s="24" t="s">
        <v>638</v>
      </c>
      <c r="L33" s="26">
        <v>2107</v>
      </c>
      <c r="M33" s="27">
        <v>0.08</v>
      </c>
      <c r="N33" s="26">
        <v>300</v>
      </c>
      <c r="O33" s="24" t="s">
        <v>648</v>
      </c>
      <c r="P33" s="26">
        <v>1151996</v>
      </c>
      <c r="Q33" s="24" t="s">
        <v>678</v>
      </c>
      <c r="R33" s="24" t="s">
        <v>1006</v>
      </c>
      <c r="S33" s="24" t="s">
        <v>131</v>
      </c>
      <c r="T33" s="24" t="s">
        <v>108</v>
      </c>
      <c r="U33" s="24"/>
      <c r="V33" s="24"/>
      <c r="W33" s="24"/>
      <c r="X33" s="24" t="s">
        <v>108</v>
      </c>
      <c r="Y33" s="27">
        <v>0.36</v>
      </c>
      <c r="Z33" s="24"/>
      <c r="AA33" s="24" t="s">
        <v>108</v>
      </c>
      <c r="AB33" s="43" t="s">
        <v>108</v>
      </c>
      <c r="AC33" s="50" t="s">
        <v>198</v>
      </c>
      <c r="AD33" s="24"/>
      <c r="AE33" s="24" t="s">
        <v>108</v>
      </c>
      <c r="AF33" s="24"/>
      <c r="AG33" s="24" t="s">
        <v>198</v>
      </c>
      <c r="AH33" s="24"/>
      <c r="AI33" s="24" t="s">
        <v>108</v>
      </c>
      <c r="AJ33" s="24"/>
      <c r="AK33" s="24" t="s">
        <v>167</v>
      </c>
      <c r="AL33" s="27">
        <v>0</v>
      </c>
      <c r="AM33" s="24"/>
      <c r="AN33" s="24"/>
      <c r="AO33" s="24"/>
      <c r="AP33" s="24"/>
      <c r="AQ33" s="24"/>
      <c r="AR33" s="24"/>
      <c r="AS33" s="24"/>
      <c r="AT33" s="24"/>
      <c r="AU33" s="24"/>
      <c r="AV33" s="24"/>
      <c r="AW33" s="24"/>
      <c r="AX33" s="26"/>
      <c r="AY33" s="24"/>
      <c r="AZ33" s="43" t="s">
        <v>669</v>
      </c>
      <c r="BA33" s="50" t="s">
        <v>108</v>
      </c>
      <c r="BB33" s="24"/>
      <c r="BC33" s="24" t="s">
        <v>108</v>
      </c>
      <c r="BD33" s="24"/>
      <c r="BE33" s="24" t="s">
        <v>108</v>
      </c>
      <c r="BF33" s="24"/>
      <c r="BG33" s="24" t="s">
        <v>108</v>
      </c>
      <c r="BH33" s="24"/>
      <c r="BI33" s="24"/>
      <c r="BJ33" s="24" t="s">
        <v>108</v>
      </c>
      <c r="BK33" s="24"/>
      <c r="BL33" s="24" t="s">
        <v>108</v>
      </c>
      <c r="BM33" s="24"/>
      <c r="BN33" s="24"/>
      <c r="BO33" s="24"/>
      <c r="BP33" s="24" t="s">
        <v>108</v>
      </c>
      <c r="BQ33" s="24"/>
      <c r="BR33" s="24" t="s">
        <v>108</v>
      </c>
      <c r="BS33" s="24"/>
      <c r="BT33" s="24" t="s">
        <v>108</v>
      </c>
      <c r="BU33" s="24"/>
      <c r="BV33" s="24"/>
      <c r="BW33" s="43"/>
      <c r="BX33" s="50" t="s">
        <v>108</v>
      </c>
      <c r="BY33" s="24"/>
      <c r="BZ33" s="24" t="s">
        <v>108</v>
      </c>
      <c r="CA33" s="24"/>
      <c r="CB33" s="24" t="s">
        <v>108</v>
      </c>
      <c r="CC33" s="24"/>
      <c r="CD33" s="24" t="s">
        <v>108</v>
      </c>
      <c r="CE33" s="24"/>
      <c r="CF33" s="24"/>
      <c r="CG33" s="24" t="s">
        <v>108</v>
      </c>
      <c r="CH33" s="24" t="s">
        <v>108</v>
      </c>
      <c r="CI33" s="24"/>
      <c r="CJ33" s="24" t="s">
        <v>108</v>
      </c>
      <c r="CK33" s="24"/>
      <c r="CL33" s="24" t="s">
        <v>108</v>
      </c>
      <c r="CM33" s="43"/>
      <c r="CN33" s="24" t="s">
        <v>108</v>
      </c>
      <c r="CO33" s="24"/>
      <c r="CP33" s="24" t="s">
        <v>108</v>
      </c>
      <c r="CQ33" s="24"/>
      <c r="CR33" s="24" t="s">
        <v>108</v>
      </c>
      <c r="CS33" s="24"/>
      <c r="CT33" s="24" t="s">
        <v>108</v>
      </c>
      <c r="CU33" s="24"/>
      <c r="CV33" s="24" t="s">
        <v>108</v>
      </c>
      <c r="CW33" s="24"/>
      <c r="CX33" s="24"/>
      <c r="CY33" s="24"/>
    </row>
    <row r="34" spans="1:103" ht="63.75" x14ac:dyDescent="0.25">
      <c r="A34" s="23"/>
      <c r="B34" s="24" t="s">
        <v>333</v>
      </c>
      <c r="C34" s="24">
        <v>169054</v>
      </c>
      <c r="D34" s="24" t="s">
        <v>330</v>
      </c>
      <c r="E34" s="25">
        <v>42916</v>
      </c>
      <c r="F34" s="43" t="s">
        <v>102</v>
      </c>
      <c r="G34" s="50" t="s">
        <v>293</v>
      </c>
      <c r="H34" s="24" t="s">
        <v>331</v>
      </c>
      <c r="I34" s="24" t="s">
        <v>332</v>
      </c>
      <c r="J34" s="24" t="s">
        <v>646</v>
      </c>
      <c r="K34" s="24" t="s">
        <v>646</v>
      </c>
      <c r="L34" s="26">
        <v>66500</v>
      </c>
      <c r="M34" s="27">
        <v>0.85</v>
      </c>
      <c r="N34" s="26">
        <v>189</v>
      </c>
      <c r="O34" s="24" t="s">
        <v>665</v>
      </c>
      <c r="P34" s="26">
        <v>13616000</v>
      </c>
      <c r="Q34" s="24" t="s">
        <v>680</v>
      </c>
      <c r="R34" s="24" t="s">
        <v>333</v>
      </c>
      <c r="S34" s="24" t="s">
        <v>185</v>
      </c>
      <c r="T34" s="24" t="s">
        <v>108</v>
      </c>
      <c r="U34" s="24"/>
      <c r="V34" s="24" t="s">
        <v>334</v>
      </c>
      <c r="W34" s="24" t="s">
        <v>662</v>
      </c>
      <c r="X34" s="24" t="s">
        <v>108</v>
      </c>
      <c r="Y34" s="27">
        <v>0.56000000000000005</v>
      </c>
      <c r="Z34" s="24" t="s">
        <v>335</v>
      </c>
      <c r="AA34" s="24" t="s">
        <v>119</v>
      </c>
      <c r="AB34" s="43" t="s">
        <v>108</v>
      </c>
      <c r="AC34" s="50" t="s">
        <v>108</v>
      </c>
      <c r="AD34" s="24"/>
      <c r="AE34" s="24" t="s">
        <v>108</v>
      </c>
      <c r="AF34" s="24"/>
      <c r="AG34" s="24" t="s">
        <v>198</v>
      </c>
      <c r="AH34" s="24"/>
      <c r="AI34" s="24" t="s">
        <v>198</v>
      </c>
      <c r="AJ34" s="24"/>
      <c r="AK34" s="24" t="s">
        <v>109</v>
      </c>
      <c r="AL34" s="27">
        <v>0.32</v>
      </c>
      <c r="AM34" s="24">
        <v>14</v>
      </c>
      <c r="AN34" s="24"/>
      <c r="AO34" s="24" t="s">
        <v>198</v>
      </c>
      <c r="AP34" s="24"/>
      <c r="AQ34" s="24" t="s">
        <v>667</v>
      </c>
      <c r="AR34" s="24"/>
      <c r="AS34" s="24"/>
      <c r="AT34" s="24">
        <v>1.85</v>
      </c>
      <c r="AU34" s="24"/>
      <c r="AV34" s="24"/>
      <c r="AW34" s="24"/>
      <c r="AX34" s="26"/>
      <c r="AY34" s="24"/>
      <c r="AZ34" s="43" t="s">
        <v>669</v>
      </c>
      <c r="BA34" s="50" t="s">
        <v>108</v>
      </c>
      <c r="BB34" s="24"/>
      <c r="BC34" s="24" t="s">
        <v>108</v>
      </c>
      <c r="BD34" s="24"/>
      <c r="BE34" s="24" t="s">
        <v>108</v>
      </c>
      <c r="BF34" s="24"/>
      <c r="BG34" s="24" t="s">
        <v>108</v>
      </c>
      <c r="BH34" s="24"/>
      <c r="BI34" s="24"/>
      <c r="BJ34" s="24" t="s">
        <v>108</v>
      </c>
      <c r="BK34" s="24"/>
      <c r="BL34" s="24" t="s">
        <v>108</v>
      </c>
      <c r="BM34" s="24"/>
      <c r="BN34" s="24"/>
      <c r="BO34" s="24"/>
      <c r="BP34" s="24" t="s">
        <v>108</v>
      </c>
      <c r="BQ34" s="24"/>
      <c r="BR34" s="24" t="s">
        <v>108</v>
      </c>
      <c r="BS34" s="24"/>
      <c r="BT34" s="24" t="s">
        <v>108</v>
      </c>
      <c r="BU34" s="24"/>
      <c r="BV34" s="24"/>
      <c r="BW34" s="43"/>
      <c r="BX34" s="50" t="s">
        <v>108</v>
      </c>
      <c r="BY34" s="24"/>
      <c r="BZ34" s="24" t="s">
        <v>108</v>
      </c>
      <c r="CA34" s="24"/>
      <c r="CB34" s="24" t="s">
        <v>108</v>
      </c>
      <c r="CC34" s="24"/>
      <c r="CD34" s="24" t="s">
        <v>108</v>
      </c>
      <c r="CE34" s="24"/>
      <c r="CF34" s="24"/>
      <c r="CG34" s="24" t="s">
        <v>108</v>
      </c>
      <c r="CH34" s="24" t="s">
        <v>108</v>
      </c>
      <c r="CI34" s="24"/>
      <c r="CJ34" s="24" t="s">
        <v>108</v>
      </c>
      <c r="CK34" s="24"/>
      <c r="CL34" s="24" t="s">
        <v>108</v>
      </c>
      <c r="CM34" s="43"/>
      <c r="CN34" s="24" t="s">
        <v>198</v>
      </c>
      <c r="CO34" s="24"/>
      <c r="CP34" s="24" t="s">
        <v>198</v>
      </c>
      <c r="CQ34" s="24"/>
      <c r="CR34" s="24" t="s">
        <v>108</v>
      </c>
      <c r="CS34" s="24" t="s">
        <v>336</v>
      </c>
      <c r="CT34" s="24" t="s">
        <v>198</v>
      </c>
      <c r="CU34" s="24"/>
      <c r="CV34" s="24" t="s">
        <v>198</v>
      </c>
      <c r="CW34" s="24" t="s">
        <v>1037</v>
      </c>
      <c r="CX34" s="24" t="s">
        <v>337</v>
      </c>
      <c r="CY34" s="24"/>
    </row>
    <row r="35" spans="1:103" ht="102" x14ac:dyDescent="0.25">
      <c r="A35" s="23"/>
      <c r="B35" s="24" t="s">
        <v>184</v>
      </c>
      <c r="C35" s="24">
        <v>102244</v>
      </c>
      <c r="D35" s="24" t="s">
        <v>338</v>
      </c>
      <c r="E35" s="25">
        <v>43039</v>
      </c>
      <c r="F35" s="43" t="s">
        <v>102</v>
      </c>
      <c r="G35" s="50" t="s">
        <v>339</v>
      </c>
      <c r="H35" s="24" t="s">
        <v>340</v>
      </c>
      <c r="I35" s="24" t="s">
        <v>105</v>
      </c>
      <c r="J35" s="24" t="s">
        <v>637</v>
      </c>
      <c r="K35" s="24" t="s">
        <v>638</v>
      </c>
      <c r="L35" s="26">
        <v>135</v>
      </c>
      <c r="M35" s="27">
        <v>0.01</v>
      </c>
      <c r="N35" s="26">
        <v>420</v>
      </c>
      <c r="O35" s="24" t="s">
        <v>639</v>
      </c>
      <c r="P35" s="26">
        <v>56950</v>
      </c>
      <c r="Q35" s="24" t="s">
        <v>678</v>
      </c>
      <c r="R35" s="24" t="s">
        <v>184</v>
      </c>
      <c r="S35" s="24" t="s">
        <v>185</v>
      </c>
      <c r="T35" s="24" t="s">
        <v>108</v>
      </c>
      <c r="U35" s="24"/>
      <c r="V35" s="24"/>
      <c r="W35" s="24" t="s">
        <v>662</v>
      </c>
      <c r="X35" s="24" t="s">
        <v>108</v>
      </c>
      <c r="Y35" s="27">
        <v>0.78</v>
      </c>
      <c r="Z35" s="24" t="s">
        <v>186</v>
      </c>
      <c r="AA35" s="24" t="s">
        <v>119</v>
      </c>
      <c r="AB35" s="43" t="s">
        <v>119</v>
      </c>
      <c r="AC35" s="50" t="s">
        <v>198</v>
      </c>
      <c r="AD35" s="24"/>
      <c r="AE35" s="24" t="s">
        <v>108</v>
      </c>
      <c r="AF35" s="24"/>
      <c r="AG35" s="24" t="s">
        <v>198</v>
      </c>
      <c r="AH35" s="24"/>
      <c r="AI35" s="24" t="s">
        <v>198</v>
      </c>
      <c r="AJ35" s="24"/>
      <c r="AK35" s="24" t="s">
        <v>109</v>
      </c>
      <c r="AL35" s="27">
        <v>0.33</v>
      </c>
      <c r="AM35" s="24">
        <v>2</v>
      </c>
      <c r="AN35" s="24" t="s">
        <v>133</v>
      </c>
      <c r="AO35" s="24" t="s">
        <v>198</v>
      </c>
      <c r="AP35" s="24"/>
      <c r="AQ35" s="24"/>
      <c r="AR35" s="24"/>
      <c r="AS35" s="24"/>
      <c r="AT35" s="24"/>
      <c r="AU35" s="24"/>
      <c r="AV35" s="24"/>
      <c r="AW35" s="24">
        <v>8</v>
      </c>
      <c r="AX35" s="26">
        <v>160</v>
      </c>
      <c r="AY35" s="24" t="s">
        <v>659</v>
      </c>
      <c r="AZ35" s="43" t="s">
        <v>669</v>
      </c>
      <c r="BA35" s="50" t="s">
        <v>108</v>
      </c>
      <c r="BB35" s="24"/>
      <c r="BC35" s="24" t="s">
        <v>108</v>
      </c>
      <c r="BD35" s="24"/>
      <c r="BE35" s="24" t="s">
        <v>108</v>
      </c>
      <c r="BF35" s="24"/>
      <c r="BG35" s="24" t="s">
        <v>108</v>
      </c>
      <c r="BH35" s="24"/>
      <c r="BI35" s="24" t="s">
        <v>133</v>
      </c>
      <c r="BJ35" s="24" t="s">
        <v>108</v>
      </c>
      <c r="BK35" s="24"/>
      <c r="BL35" s="24" t="s">
        <v>108</v>
      </c>
      <c r="BM35" s="24"/>
      <c r="BN35" s="24" t="s">
        <v>108</v>
      </c>
      <c r="BO35" s="24"/>
      <c r="BP35" s="24" t="s">
        <v>108</v>
      </c>
      <c r="BQ35" s="24"/>
      <c r="BR35" s="24" t="s">
        <v>108</v>
      </c>
      <c r="BS35" s="24"/>
      <c r="BT35" s="24" t="s">
        <v>108</v>
      </c>
      <c r="BU35" s="24"/>
      <c r="BV35" s="24"/>
      <c r="BW35" s="43"/>
      <c r="BX35" s="50" t="s">
        <v>108</v>
      </c>
      <c r="BY35" s="24"/>
      <c r="BZ35" s="24" t="s">
        <v>108</v>
      </c>
      <c r="CA35" s="24"/>
      <c r="CB35" s="24" t="s">
        <v>108</v>
      </c>
      <c r="CC35" s="24"/>
      <c r="CD35" s="24" t="s">
        <v>108</v>
      </c>
      <c r="CE35" s="24"/>
      <c r="CF35" s="24"/>
      <c r="CG35" s="24" t="s">
        <v>198</v>
      </c>
      <c r="CH35" s="24" t="s">
        <v>108</v>
      </c>
      <c r="CI35" s="24"/>
      <c r="CJ35" s="24" t="s">
        <v>198</v>
      </c>
      <c r="CK35" s="24"/>
      <c r="CL35" s="24" t="s">
        <v>198</v>
      </c>
      <c r="CM35" s="43"/>
      <c r="CN35" s="24" t="s">
        <v>108</v>
      </c>
      <c r="CO35" s="24"/>
      <c r="CP35" s="24" t="s">
        <v>108</v>
      </c>
      <c r="CQ35" s="24"/>
      <c r="CR35" s="24" t="s">
        <v>108</v>
      </c>
      <c r="CS35" s="24"/>
      <c r="CT35" s="24" t="s">
        <v>198</v>
      </c>
      <c r="CU35" s="24"/>
      <c r="CV35" s="24" t="s">
        <v>198</v>
      </c>
      <c r="CW35" s="24" t="s">
        <v>341</v>
      </c>
      <c r="CX35" s="24" t="s">
        <v>111</v>
      </c>
      <c r="CY35" s="24" t="s">
        <v>133</v>
      </c>
    </row>
    <row r="36" spans="1:103" ht="63.75" x14ac:dyDescent="0.25">
      <c r="A36" s="23"/>
      <c r="B36" s="24" t="s">
        <v>323</v>
      </c>
      <c r="C36" s="24">
        <v>100363</v>
      </c>
      <c r="D36" s="28" t="s">
        <v>342</v>
      </c>
      <c r="E36" s="25">
        <v>42036</v>
      </c>
      <c r="F36" s="43" t="s">
        <v>102</v>
      </c>
      <c r="G36" s="50" t="s">
        <v>343</v>
      </c>
      <c r="H36" s="24" t="s">
        <v>344</v>
      </c>
      <c r="I36" s="24" t="s">
        <v>322</v>
      </c>
      <c r="J36" s="24" t="s">
        <v>670</v>
      </c>
      <c r="K36" s="24" t="s">
        <v>671</v>
      </c>
      <c r="L36" s="26">
        <v>410000</v>
      </c>
      <c r="M36" s="27">
        <v>0.08</v>
      </c>
      <c r="N36" s="26">
        <v>2300</v>
      </c>
      <c r="O36" s="24" t="s">
        <v>672</v>
      </c>
      <c r="P36" s="26">
        <v>424800000</v>
      </c>
      <c r="Q36" s="24" t="s">
        <v>678</v>
      </c>
      <c r="R36" s="24" t="s">
        <v>323</v>
      </c>
      <c r="S36" s="24" t="s">
        <v>131</v>
      </c>
      <c r="T36" s="24" t="s">
        <v>108</v>
      </c>
      <c r="U36" s="24"/>
      <c r="V36" s="24"/>
      <c r="W36" s="24"/>
      <c r="X36" s="24"/>
      <c r="Y36" s="27">
        <v>0.76</v>
      </c>
      <c r="Z36" s="24"/>
      <c r="AA36" s="24" t="s">
        <v>108</v>
      </c>
      <c r="AB36" s="43" t="s">
        <v>108</v>
      </c>
      <c r="AC36" s="50" t="s">
        <v>198</v>
      </c>
      <c r="AD36" s="24"/>
      <c r="AE36" s="24" t="s">
        <v>108</v>
      </c>
      <c r="AF36" s="24"/>
      <c r="AG36" s="24" t="s">
        <v>198</v>
      </c>
      <c r="AH36" s="24" t="s">
        <v>139</v>
      </c>
      <c r="AI36" s="24" t="s">
        <v>108</v>
      </c>
      <c r="AJ36" s="24"/>
      <c r="AK36" s="24" t="s">
        <v>125</v>
      </c>
      <c r="AL36" s="27">
        <v>0</v>
      </c>
      <c r="AM36" s="24"/>
      <c r="AN36" s="24"/>
      <c r="AO36" s="24"/>
      <c r="AP36" s="24"/>
      <c r="AQ36" s="24"/>
      <c r="AR36" s="24"/>
      <c r="AS36" s="24"/>
      <c r="AT36" s="24"/>
      <c r="AU36" s="24"/>
      <c r="AV36" s="24"/>
      <c r="AW36" s="24"/>
      <c r="AX36" s="26"/>
      <c r="AY36" s="24"/>
      <c r="AZ36" s="43" t="s">
        <v>669</v>
      </c>
      <c r="BA36" s="50" t="s">
        <v>108</v>
      </c>
      <c r="BB36" s="24"/>
      <c r="BC36" s="24" t="s">
        <v>108</v>
      </c>
      <c r="BD36" s="24"/>
      <c r="BE36" s="24" t="s">
        <v>108</v>
      </c>
      <c r="BF36" s="24"/>
      <c r="BG36" s="24" t="s">
        <v>108</v>
      </c>
      <c r="BH36" s="24"/>
      <c r="BI36" s="24"/>
      <c r="BJ36" s="24" t="s">
        <v>108</v>
      </c>
      <c r="BK36" s="24"/>
      <c r="BL36" s="24" t="s">
        <v>108</v>
      </c>
      <c r="BM36" s="24"/>
      <c r="BN36" s="24"/>
      <c r="BO36" s="24"/>
      <c r="BP36" s="24" t="s">
        <v>108</v>
      </c>
      <c r="BQ36" s="24"/>
      <c r="BR36" s="24" t="s">
        <v>108</v>
      </c>
      <c r="BS36" s="24"/>
      <c r="BT36" s="24" t="s">
        <v>108</v>
      </c>
      <c r="BU36" s="24"/>
      <c r="BV36" s="24"/>
      <c r="BW36" s="43"/>
      <c r="BX36" s="50" t="s">
        <v>108</v>
      </c>
      <c r="BY36" s="24"/>
      <c r="BZ36" s="24" t="s">
        <v>108</v>
      </c>
      <c r="CA36" s="24"/>
      <c r="CB36" s="24" t="s">
        <v>108</v>
      </c>
      <c r="CC36" s="24"/>
      <c r="CD36" s="24" t="s">
        <v>108</v>
      </c>
      <c r="CE36" s="24"/>
      <c r="CF36" s="24"/>
      <c r="CG36" s="24" t="s">
        <v>198</v>
      </c>
      <c r="CH36" s="24" t="s">
        <v>198</v>
      </c>
      <c r="CI36" s="24"/>
      <c r="CJ36" s="24" t="s">
        <v>198</v>
      </c>
      <c r="CK36" s="24"/>
      <c r="CL36" s="24" t="s">
        <v>198</v>
      </c>
      <c r="CM36" s="43"/>
      <c r="CN36" s="24" t="s">
        <v>108</v>
      </c>
      <c r="CO36" s="24"/>
      <c r="CP36" s="24" t="s">
        <v>108</v>
      </c>
      <c r="CQ36" s="24"/>
      <c r="CR36" s="24" t="s">
        <v>108</v>
      </c>
      <c r="CS36" s="24"/>
      <c r="CT36" s="24" t="s">
        <v>108</v>
      </c>
      <c r="CU36" s="24"/>
      <c r="CV36" s="24" t="s">
        <v>108</v>
      </c>
      <c r="CW36" s="24"/>
      <c r="CX36" s="24"/>
      <c r="CY36" s="24"/>
    </row>
    <row r="37" spans="1:103" ht="204" x14ac:dyDescent="0.25">
      <c r="A37" s="23"/>
      <c r="B37" s="24" t="s">
        <v>116</v>
      </c>
      <c r="C37" s="24">
        <v>100420</v>
      </c>
      <c r="D37" s="24" t="s">
        <v>345</v>
      </c>
      <c r="E37" s="25">
        <v>41913</v>
      </c>
      <c r="F37" s="43" t="s">
        <v>102</v>
      </c>
      <c r="G37" s="50" t="s">
        <v>346</v>
      </c>
      <c r="H37" s="24" t="s">
        <v>347</v>
      </c>
      <c r="I37" s="24" t="s">
        <v>115</v>
      </c>
      <c r="J37" s="24" t="s">
        <v>655</v>
      </c>
      <c r="K37" s="24" t="s">
        <v>647</v>
      </c>
      <c r="L37" s="26">
        <v>14460</v>
      </c>
      <c r="M37" s="27">
        <v>0.1</v>
      </c>
      <c r="N37" s="26">
        <v>212</v>
      </c>
      <c r="O37" s="24" t="s">
        <v>656</v>
      </c>
      <c r="P37" s="26">
        <v>2796981</v>
      </c>
      <c r="Q37" s="24" t="s">
        <v>678</v>
      </c>
      <c r="R37" s="24" t="s">
        <v>116</v>
      </c>
      <c r="S37" s="24" t="s">
        <v>314</v>
      </c>
      <c r="T37" s="24" t="s">
        <v>108</v>
      </c>
      <c r="U37" s="24"/>
      <c r="V37" s="24"/>
      <c r="W37" s="24" t="s">
        <v>654</v>
      </c>
      <c r="X37" s="24" t="s">
        <v>108</v>
      </c>
      <c r="Y37" s="27">
        <v>0.39</v>
      </c>
      <c r="Z37" s="24" t="s">
        <v>118</v>
      </c>
      <c r="AA37" s="24" t="s">
        <v>119</v>
      </c>
      <c r="AB37" s="43" t="s">
        <v>119</v>
      </c>
      <c r="AC37" s="50" t="s">
        <v>198</v>
      </c>
      <c r="AD37" s="24"/>
      <c r="AE37" s="24" t="s">
        <v>198</v>
      </c>
      <c r="AF37" s="24"/>
      <c r="AG37" s="24" t="s">
        <v>198</v>
      </c>
      <c r="AH37" s="24"/>
      <c r="AI37" s="24" t="s">
        <v>108</v>
      </c>
      <c r="AJ37" s="24"/>
      <c r="AK37" s="24" t="s">
        <v>125</v>
      </c>
      <c r="AL37" s="27">
        <v>0.24</v>
      </c>
      <c r="AM37" s="24">
        <v>5</v>
      </c>
      <c r="AN37" s="24"/>
      <c r="AO37" s="24" t="s">
        <v>198</v>
      </c>
      <c r="AP37" s="24"/>
      <c r="AQ37" s="24" t="s">
        <v>667</v>
      </c>
      <c r="AR37" s="24"/>
      <c r="AS37" s="24"/>
      <c r="AT37" s="24">
        <v>2.12</v>
      </c>
      <c r="AU37" s="24"/>
      <c r="AV37" s="24">
        <v>28</v>
      </c>
      <c r="AW37" s="24"/>
      <c r="AX37" s="26"/>
      <c r="AY37" s="24"/>
      <c r="AZ37" s="43" t="s">
        <v>643</v>
      </c>
      <c r="BA37" s="50" t="s">
        <v>108</v>
      </c>
      <c r="BB37" s="24"/>
      <c r="BC37" s="24" t="s">
        <v>108</v>
      </c>
      <c r="BD37" s="24"/>
      <c r="BE37" s="24" t="s">
        <v>108</v>
      </c>
      <c r="BF37" s="24"/>
      <c r="BG37" s="24" t="s">
        <v>108</v>
      </c>
      <c r="BH37" s="24"/>
      <c r="BI37" s="24"/>
      <c r="BJ37" s="24" t="s">
        <v>108</v>
      </c>
      <c r="BK37" s="24"/>
      <c r="BL37" s="24" t="s">
        <v>108</v>
      </c>
      <c r="BM37" s="24"/>
      <c r="BN37" s="24"/>
      <c r="BO37" s="24"/>
      <c r="BP37" s="24" t="s">
        <v>198</v>
      </c>
      <c r="BQ37" s="24"/>
      <c r="BR37" s="24" t="s">
        <v>108</v>
      </c>
      <c r="BS37" s="24"/>
      <c r="BT37" s="24" t="s">
        <v>108</v>
      </c>
      <c r="BU37" s="24"/>
      <c r="BV37" s="24"/>
      <c r="BW37" s="43"/>
      <c r="BX37" s="50" t="s">
        <v>108</v>
      </c>
      <c r="BY37" s="24"/>
      <c r="BZ37" s="24" t="s">
        <v>108</v>
      </c>
      <c r="CA37" s="24"/>
      <c r="CB37" s="24" t="s">
        <v>108</v>
      </c>
      <c r="CC37" s="24"/>
      <c r="CD37" s="24" t="s">
        <v>108</v>
      </c>
      <c r="CE37" s="24"/>
      <c r="CF37" s="24"/>
      <c r="CG37" s="24" t="s">
        <v>108</v>
      </c>
      <c r="CH37" s="24" t="s">
        <v>108</v>
      </c>
      <c r="CI37" s="24"/>
      <c r="CJ37" s="24" t="s">
        <v>108</v>
      </c>
      <c r="CK37" s="24"/>
      <c r="CL37" s="24" t="s">
        <v>108</v>
      </c>
      <c r="CM37" s="43"/>
      <c r="CN37" s="24" t="s">
        <v>108</v>
      </c>
      <c r="CO37" s="24"/>
      <c r="CP37" s="24" t="s">
        <v>108</v>
      </c>
      <c r="CQ37" s="24"/>
      <c r="CR37" s="24" t="s">
        <v>108</v>
      </c>
      <c r="CS37" s="24"/>
      <c r="CT37" s="24" t="s">
        <v>108</v>
      </c>
      <c r="CU37" s="24"/>
      <c r="CV37" s="24" t="s">
        <v>108</v>
      </c>
      <c r="CW37" s="24"/>
      <c r="CX37" s="24"/>
      <c r="CY37" s="24"/>
    </row>
    <row r="38" spans="1:103" ht="38.25" x14ac:dyDescent="0.25">
      <c r="A38" s="23"/>
      <c r="B38" s="24" t="s">
        <v>1006</v>
      </c>
      <c r="C38" s="24">
        <v>102289</v>
      </c>
      <c r="D38" s="24" t="s">
        <v>348</v>
      </c>
      <c r="E38" s="25">
        <v>41883</v>
      </c>
      <c r="F38" s="43" t="s">
        <v>102</v>
      </c>
      <c r="G38" s="50" t="s">
        <v>349</v>
      </c>
      <c r="H38" s="24" t="s">
        <v>350</v>
      </c>
      <c r="I38" s="24" t="s">
        <v>329</v>
      </c>
      <c r="J38" s="24" t="s">
        <v>637</v>
      </c>
      <c r="K38" s="24" t="s">
        <v>647</v>
      </c>
      <c r="L38" s="26">
        <v>11687</v>
      </c>
      <c r="M38" s="27">
        <v>0.43</v>
      </c>
      <c r="N38" s="26">
        <v>175</v>
      </c>
      <c r="O38" s="24" t="s">
        <v>656</v>
      </c>
      <c r="P38" s="26">
        <v>3736724</v>
      </c>
      <c r="Q38" s="24" t="s">
        <v>678</v>
      </c>
      <c r="R38" s="24" t="s">
        <v>1006</v>
      </c>
      <c r="S38" s="24" t="s">
        <v>131</v>
      </c>
      <c r="T38" s="24" t="s">
        <v>108</v>
      </c>
      <c r="U38" s="24"/>
      <c r="V38" s="24"/>
      <c r="W38" s="24"/>
      <c r="X38" s="24" t="s">
        <v>108</v>
      </c>
      <c r="Y38" s="27">
        <v>0.35</v>
      </c>
      <c r="Z38" s="24"/>
      <c r="AA38" s="24" t="s">
        <v>108</v>
      </c>
      <c r="AB38" s="43" t="s">
        <v>108</v>
      </c>
      <c r="AC38" s="50" t="s">
        <v>108</v>
      </c>
      <c r="AD38" s="24"/>
      <c r="AE38" s="24" t="s">
        <v>198</v>
      </c>
      <c r="AF38" s="24"/>
      <c r="AG38" s="24" t="s">
        <v>198</v>
      </c>
      <c r="AH38" s="24"/>
      <c r="AI38" s="24" t="s">
        <v>198</v>
      </c>
      <c r="AJ38" s="24" t="s">
        <v>351</v>
      </c>
      <c r="AK38" s="24" t="s">
        <v>109</v>
      </c>
      <c r="AL38" s="27">
        <v>0</v>
      </c>
      <c r="AM38" s="24"/>
      <c r="AN38" s="24"/>
      <c r="AO38" s="24"/>
      <c r="AP38" s="24"/>
      <c r="AQ38" s="24"/>
      <c r="AR38" s="24"/>
      <c r="AS38" s="24"/>
      <c r="AT38" s="24"/>
      <c r="AU38" s="24"/>
      <c r="AV38" s="24"/>
      <c r="AW38" s="24"/>
      <c r="AX38" s="26"/>
      <c r="AY38" s="24"/>
      <c r="AZ38" s="43" t="s">
        <v>669</v>
      </c>
      <c r="BA38" s="50" t="s">
        <v>108</v>
      </c>
      <c r="BB38" s="24"/>
      <c r="BC38" s="24" t="s">
        <v>108</v>
      </c>
      <c r="BD38" s="24"/>
      <c r="BE38" s="24" t="s">
        <v>108</v>
      </c>
      <c r="BF38" s="24"/>
      <c r="BG38" s="24" t="s">
        <v>108</v>
      </c>
      <c r="BH38" s="24"/>
      <c r="BI38" s="24"/>
      <c r="BJ38" s="24" t="s">
        <v>198</v>
      </c>
      <c r="BK38" s="24" t="s">
        <v>1015</v>
      </c>
      <c r="BL38" s="24" t="s">
        <v>108</v>
      </c>
      <c r="BM38" s="24"/>
      <c r="BN38" s="24"/>
      <c r="BO38" s="24"/>
      <c r="BP38" s="24" t="s">
        <v>108</v>
      </c>
      <c r="BQ38" s="24"/>
      <c r="BR38" s="24" t="s">
        <v>108</v>
      </c>
      <c r="BS38" s="24"/>
      <c r="BT38" s="24" t="s">
        <v>108</v>
      </c>
      <c r="BU38" s="24"/>
      <c r="BV38" s="24"/>
      <c r="BW38" s="43"/>
      <c r="BX38" s="50" t="s">
        <v>108</v>
      </c>
      <c r="BY38" s="24"/>
      <c r="BZ38" s="24" t="s">
        <v>108</v>
      </c>
      <c r="CA38" s="24"/>
      <c r="CB38" s="24" t="s">
        <v>108</v>
      </c>
      <c r="CC38" s="24"/>
      <c r="CD38" s="24" t="s">
        <v>108</v>
      </c>
      <c r="CE38" s="24"/>
      <c r="CF38" s="24"/>
      <c r="CG38" s="24" t="s">
        <v>108</v>
      </c>
      <c r="CH38" s="24" t="s">
        <v>108</v>
      </c>
      <c r="CI38" s="24"/>
      <c r="CJ38" s="24" t="s">
        <v>108</v>
      </c>
      <c r="CK38" s="24"/>
      <c r="CL38" s="24" t="s">
        <v>108</v>
      </c>
      <c r="CM38" s="43"/>
      <c r="CN38" s="24" t="s">
        <v>108</v>
      </c>
      <c r="CO38" s="24"/>
      <c r="CP38" s="24" t="s">
        <v>108</v>
      </c>
      <c r="CQ38" s="24"/>
      <c r="CR38" s="24" t="s">
        <v>108</v>
      </c>
      <c r="CS38" s="24"/>
      <c r="CT38" s="24" t="s">
        <v>108</v>
      </c>
      <c r="CU38" s="24"/>
      <c r="CV38" s="24" t="s">
        <v>108</v>
      </c>
      <c r="CW38" s="24"/>
      <c r="CX38" s="24"/>
      <c r="CY38" s="24"/>
    </row>
    <row r="39" spans="1:103" ht="89.25" x14ac:dyDescent="0.25">
      <c r="A39" s="23"/>
      <c r="B39" s="24" t="s">
        <v>240</v>
      </c>
      <c r="C39" s="24">
        <v>100765</v>
      </c>
      <c r="D39" s="24" t="s">
        <v>352</v>
      </c>
      <c r="E39" s="25">
        <v>42309</v>
      </c>
      <c r="F39" s="43" t="s">
        <v>102</v>
      </c>
      <c r="G39" s="50" t="s">
        <v>353</v>
      </c>
      <c r="H39" s="24" t="s">
        <v>354</v>
      </c>
      <c r="I39" s="24" t="s">
        <v>115</v>
      </c>
      <c r="J39" s="24" t="s">
        <v>646</v>
      </c>
      <c r="K39" s="24" t="s">
        <v>646</v>
      </c>
      <c r="L39" s="26">
        <v>52650</v>
      </c>
      <c r="M39" s="27">
        <v>0.65</v>
      </c>
      <c r="N39" s="26">
        <v>143</v>
      </c>
      <c r="O39" s="24" t="s">
        <v>656</v>
      </c>
      <c r="P39" s="26">
        <v>8357143</v>
      </c>
      <c r="Q39" s="24" t="s">
        <v>678</v>
      </c>
      <c r="R39" s="24" t="s">
        <v>240</v>
      </c>
      <c r="S39" s="24" t="s">
        <v>131</v>
      </c>
      <c r="T39" s="24" t="s">
        <v>108</v>
      </c>
      <c r="U39" s="24"/>
      <c r="V39" s="24"/>
      <c r="W39" s="24"/>
      <c r="X39" s="24" t="s">
        <v>108</v>
      </c>
      <c r="Y39" s="27">
        <v>0.69</v>
      </c>
      <c r="Z39" s="24"/>
      <c r="AA39" s="24" t="s">
        <v>108</v>
      </c>
      <c r="AB39" s="43" t="s">
        <v>108</v>
      </c>
      <c r="AC39" s="50" t="s">
        <v>108</v>
      </c>
      <c r="AD39" s="24"/>
      <c r="AE39" s="24" t="s">
        <v>198</v>
      </c>
      <c r="AF39" s="24"/>
      <c r="AG39" s="24" t="s">
        <v>198</v>
      </c>
      <c r="AH39" s="24"/>
      <c r="AI39" s="24" t="s">
        <v>198</v>
      </c>
      <c r="AJ39" s="24" t="s">
        <v>242</v>
      </c>
      <c r="AK39" s="24" t="s">
        <v>109</v>
      </c>
      <c r="AL39" s="27">
        <v>0</v>
      </c>
      <c r="AM39" s="24"/>
      <c r="AN39" s="24"/>
      <c r="AO39" s="24"/>
      <c r="AP39" s="24"/>
      <c r="AQ39" s="24"/>
      <c r="AR39" s="24"/>
      <c r="AS39" s="24"/>
      <c r="AT39" s="24"/>
      <c r="AU39" s="24"/>
      <c r="AV39" s="24">
        <v>23.8</v>
      </c>
      <c r="AW39" s="24"/>
      <c r="AX39" s="26"/>
      <c r="AY39" s="24"/>
      <c r="AZ39" s="43" t="s">
        <v>660</v>
      </c>
      <c r="BA39" s="50" t="s">
        <v>108</v>
      </c>
      <c r="BB39" s="24"/>
      <c r="BC39" s="24" t="s">
        <v>108</v>
      </c>
      <c r="BD39" s="24"/>
      <c r="BE39" s="24" t="s">
        <v>108</v>
      </c>
      <c r="BF39" s="24"/>
      <c r="BG39" s="24" t="s">
        <v>108</v>
      </c>
      <c r="BH39" s="24"/>
      <c r="BI39" s="24"/>
      <c r="BJ39" s="24" t="s">
        <v>108</v>
      </c>
      <c r="BK39" s="24"/>
      <c r="BL39" s="24" t="s">
        <v>108</v>
      </c>
      <c r="BM39" s="24"/>
      <c r="BN39" s="24"/>
      <c r="BO39" s="24"/>
      <c r="BP39" s="24" t="s">
        <v>108</v>
      </c>
      <c r="BQ39" s="24"/>
      <c r="BR39" s="24" t="s">
        <v>108</v>
      </c>
      <c r="BS39" s="24"/>
      <c r="BT39" s="24" t="s">
        <v>108</v>
      </c>
      <c r="BU39" s="24"/>
      <c r="BV39" s="24"/>
      <c r="BW39" s="43"/>
      <c r="BX39" s="50" t="s">
        <v>108</v>
      </c>
      <c r="BY39" s="24"/>
      <c r="BZ39" s="24" t="s">
        <v>108</v>
      </c>
      <c r="CA39" s="24"/>
      <c r="CB39" s="24" t="s">
        <v>108</v>
      </c>
      <c r="CC39" s="24"/>
      <c r="CD39" s="24" t="s">
        <v>108</v>
      </c>
      <c r="CE39" s="24"/>
      <c r="CF39" s="24"/>
      <c r="CG39" s="24" t="s">
        <v>108</v>
      </c>
      <c r="CH39" s="24" t="s">
        <v>108</v>
      </c>
      <c r="CI39" s="24"/>
      <c r="CJ39" s="24" t="s">
        <v>108</v>
      </c>
      <c r="CK39" s="24"/>
      <c r="CL39" s="24" t="s">
        <v>108</v>
      </c>
      <c r="CM39" s="43"/>
      <c r="CN39" s="24" t="s">
        <v>108</v>
      </c>
      <c r="CO39" s="24"/>
      <c r="CP39" s="24" t="s">
        <v>108</v>
      </c>
      <c r="CQ39" s="24"/>
      <c r="CR39" s="24" t="s">
        <v>108</v>
      </c>
      <c r="CS39" s="24"/>
      <c r="CT39" s="24" t="s">
        <v>198</v>
      </c>
      <c r="CU39" s="24"/>
      <c r="CV39" s="24" t="s">
        <v>198</v>
      </c>
      <c r="CW39" s="24"/>
      <c r="CX39" s="24" t="s">
        <v>243</v>
      </c>
      <c r="CY39" s="24" t="s">
        <v>244</v>
      </c>
    </row>
    <row r="40" spans="1:103" ht="114.75" x14ac:dyDescent="0.25">
      <c r="A40" s="23"/>
      <c r="B40" s="24" t="s">
        <v>106</v>
      </c>
      <c r="C40" s="24">
        <v>100638</v>
      </c>
      <c r="D40" s="24" t="s">
        <v>355</v>
      </c>
      <c r="E40" s="25">
        <v>42036</v>
      </c>
      <c r="F40" s="43" t="s">
        <v>102</v>
      </c>
      <c r="G40" s="50" t="s">
        <v>349</v>
      </c>
      <c r="H40" s="24" t="s">
        <v>356</v>
      </c>
      <c r="I40" s="24" t="s">
        <v>105</v>
      </c>
      <c r="J40" s="24" t="s">
        <v>663</v>
      </c>
      <c r="K40" s="24" t="s">
        <v>664</v>
      </c>
      <c r="L40" s="26">
        <v>160000</v>
      </c>
      <c r="M40" s="27">
        <v>0.16</v>
      </c>
      <c r="N40" s="26">
        <v>200</v>
      </c>
      <c r="O40" s="24" t="s">
        <v>672</v>
      </c>
      <c r="P40" s="26">
        <v>65000000</v>
      </c>
      <c r="Q40" s="24" t="s">
        <v>678</v>
      </c>
      <c r="R40" s="24" t="s">
        <v>106</v>
      </c>
      <c r="S40" s="24" t="s">
        <v>357</v>
      </c>
      <c r="T40" s="24" t="s">
        <v>108</v>
      </c>
      <c r="U40" s="24"/>
      <c r="V40" s="24"/>
      <c r="W40" s="24"/>
      <c r="X40" s="24" t="s">
        <v>198</v>
      </c>
      <c r="Y40" s="27">
        <v>0.93</v>
      </c>
      <c r="Z40" s="24"/>
      <c r="AA40" s="24" t="s">
        <v>108</v>
      </c>
      <c r="AB40" s="43" t="s">
        <v>108</v>
      </c>
      <c r="AC40" s="50" t="s">
        <v>198</v>
      </c>
      <c r="AD40" s="24"/>
      <c r="AE40" s="24" t="s">
        <v>198</v>
      </c>
      <c r="AF40" s="24"/>
      <c r="AG40" s="24" t="s">
        <v>198</v>
      </c>
      <c r="AH40" s="24" t="s">
        <v>358</v>
      </c>
      <c r="AI40" s="24" t="s">
        <v>198</v>
      </c>
      <c r="AJ40" s="24"/>
      <c r="AK40" s="24" t="s">
        <v>109</v>
      </c>
      <c r="AL40" s="27">
        <v>0</v>
      </c>
      <c r="AM40" s="24"/>
      <c r="AN40" s="24"/>
      <c r="AO40" s="24"/>
      <c r="AP40" s="24"/>
      <c r="AQ40" s="24" t="s">
        <v>667</v>
      </c>
      <c r="AR40" s="24"/>
      <c r="AS40" s="24"/>
      <c r="AT40" s="24"/>
      <c r="AU40" s="24"/>
      <c r="AV40" s="24"/>
      <c r="AW40" s="24"/>
      <c r="AX40" s="26"/>
      <c r="AY40" s="24"/>
      <c r="AZ40" s="43" t="s">
        <v>660</v>
      </c>
      <c r="BA40" s="50" t="s">
        <v>108</v>
      </c>
      <c r="BB40" s="24"/>
      <c r="BC40" s="24" t="s">
        <v>108</v>
      </c>
      <c r="BD40" s="24"/>
      <c r="BE40" s="24" t="s">
        <v>108</v>
      </c>
      <c r="BF40" s="24"/>
      <c r="BG40" s="24" t="s">
        <v>108</v>
      </c>
      <c r="BH40" s="24"/>
      <c r="BI40" s="24"/>
      <c r="BJ40" s="24" t="s">
        <v>108</v>
      </c>
      <c r="BK40" s="24"/>
      <c r="BL40" s="24" t="s">
        <v>108</v>
      </c>
      <c r="BM40" s="24"/>
      <c r="BN40" s="24"/>
      <c r="BO40" s="24"/>
      <c r="BP40" s="24" t="s">
        <v>108</v>
      </c>
      <c r="BQ40" s="24"/>
      <c r="BR40" s="24" t="s">
        <v>108</v>
      </c>
      <c r="BS40" s="24"/>
      <c r="BT40" s="24" t="s">
        <v>108</v>
      </c>
      <c r="BU40" s="24"/>
      <c r="BV40" s="24"/>
      <c r="BW40" s="43"/>
      <c r="BX40" s="50" t="s">
        <v>108</v>
      </c>
      <c r="BY40" s="24"/>
      <c r="BZ40" s="24" t="s">
        <v>108</v>
      </c>
      <c r="CA40" s="24"/>
      <c r="CB40" s="24" t="s">
        <v>108</v>
      </c>
      <c r="CC40" s="24"/>
      <c r="CD40" s="24" t="s">
        <v>108</v>
      </c>
      <c r="CE40" s="24"/>
      <c r="CF40" s="24"/>
      <c r="CG40" s="24" t="s">
        <v>198</v>
      </c>
      <c r="CH40" s="24" t="s">
        <v>108</v>
      </c>
      <c r="CI40" s="24"/>
      <c r="CJ40" s="24" t="s">
        <v>108</v>
      </c>
      <c r="CK40" s="24"/>
      <c r="CL40" s="24" t="s">
        <v>108</v>
      </c>
      <c r="CM40" s="43"/>
      <c r="CN40" s="24" t="s">
        <v>108</v>
      </c>
      <c r="CO40" s="24"/>
      <c r="CP40" s="24" t="s">
        <v>108</v>
      </c>
      <c r="CQ40" s="24"/>
      <c r="CR40" s="24" t="s">
        <v>108</v>
      </c>
      <c r="CS40" s="24"/>
      <c r="CT40" s="24" t="s">
        <v>198</v>
      </c>
      <c r="CU40" s="24" t="s">
        <v>146</v>
      </c>
      <c r="CV40" s="24" t="s">
        <v>108</v>
      </c>
      <c r="CW40" s="24"/>
      <c r="CX40" s="24" t="s">
        <v>111</v>
      </c>
      <c r="CY40" s="24"/>
    </row>
    <row r="41" spans="1:103" ht="165.75" x14ac:dyDescent="0.25">
      <c r="A41" s="23"/>
      <c r="B41" s="24" t="s">
        <v>302</v>
      </c>
      <c r="C41" s="24">
        <v>104156</v>
      </c>
      <c r="D41" s="24" t="s">
        <v>359</v>
      </c>
      <c r="E41" s="25">
        <v>43384</v>
      </c>
      <c r="F41" s="43" t="s">
        <v>102</v>
      </c>
      <c r="G41" s="50" t="s">
        <v>360</v>
      </c>
      <c r="H41" s="24" t="s">
        <v>361</v>
      </c>
      <c r="I41" s="24" t="s">
        <v>301</v>
      </c>
      <c r="J41" s="24" t="s">
        <v>637</v>
      </c>
      <c r="K41" s="24" t="s">
        <v>638</v>
      </c>
      <c r="L41" s="26">
        <v>6807</v>
      </c>
      <c r="M41" s="27">
        <v>0.15</v>
      </c>
      <c r="N41" s="26">
        <v>8416</v>
      </c>
      <c r="O41" s="24" t="s">
        <v>639</v>
      </c>
      <c r="P41" s="26">
        <v>351647</v>
      </c>
      <c r="Q41" s="24" t="s">
        <v>678</v>
      </c>
      <c r="R41" s="24" t="s">
        <v>302</v>
      </c>
      <c r="S41" s="24" t="s">
        <v>362</v>
      </c>
      <c r="T41" s="24"/>
      <c r="U41" s="24"/>
      <c r="V41" s="24"/>
      <c r="W41" s="24" t="s">
        <v>654</v>
      </c>
      <c r="X41" s="24" t="s">
        <v>108</v>
      </c>
      <c r="Y41" s="27">
        <v>0.72</v>
      </c>
      <c r="Z41" s="24"/>
      <c r="AA41" s="24" t="s">
        <v>119</v>
      </c>
      <c r="AB41" s="43" t="s">
        <v>119</v>
      </c>
      <c r="AC41" s="50" t="s">
        <v>108</v>
      </c>
      <c r="AD41" s="24"/>
      <c r="AE41" s="24" t="s">
        <v>108</v>
      </c>
      <c r="AF41" s="24"/>
      <c r="AG41" s="24" t="s">
        <v>108</v>
      </c>
      <c r="AH41" s="24"/>
      <c r="AI41" s="24" t="s">
        <v>108</v>
      </c>
      <c r="AJ41" s="24"/>
      <c r="AK41" s="24" t="s">
        <v>167</v>
      </c>
      <c r="AL41" s="27">
        <v>0.35</v>
      </c>
      <c r="AM41" s="24">
        <v>3</v>
      </c>
      <c r="AN41" s="24"/>
      <c r="AO41" s="24" t="s">
        <v>198</v>
      </c>
      <c r="AP41" s="24"/>
      <c r="AQ41" s="24" t="s">
        <v>667</v>
      </c>
      <c r="AR41" s="24"/>
      <c r="AS41" s="24"/>
      <c r="AT41" s="24"/>
      <c r="AU41" s="24"/>
      <c r="AV41" s="24"/>
      <c r="AW41" s="24"/>
      <c r="AX41" s="26"/>
      <c r="AY41" s="24"/>
      <c r="AZ41" s="43" t="s">
        <v>660</v>
      </c>
      <c r="BA41" s="50" t="s">
        <v>108</v>
      </c>
      <c r="BB41" s="24"/>
      <c r="BC41" s="24" t="s">
        <v>108</v>
      </c>
      <c r="BD41" s="24"/>
      <c r="BE41" s="24" t="s">
        <v>108</v>
      </c>
      <c r="BF41" s="24"/>
      <c r="BG41" s="24" t="s">
        <v>108</v>
      </c>
      <c r="BH41" s="24"/>
      <c r="BI41" s="24" t="s">
        <v>653</v>
      </c>
      <c r="BJ41" s="24" t="s">
        <v>108</v>
      </c>
      <c r="BK41" s="24"/>
      <c r="BL41" s="24" t="s">
        <v>108</v>
      </c>
      <c r="BM41" s="24"/>
      <c r="BN41" s="24"/>
      <c r="BO41" s="24"/>
      <c r="BP41" s="24" t="s">
        <v>108</v>
      </c>
      <c r="BQ41" s="24"/>
      <c r="BR41" s="24" t="s">
        <v>198</v>
      </c>
      <c r="BS41" s="24"/>
      <c r="BT41" s="24" t="s">
        <v>108</v>
      </c>
      <c r="BU41" s="24"/>
      <c r="BV41" s="24" t="s">
        <v>108</v>
      </c>
      <c r="BW41" s="43"/>
      <c r="BX41" s="50" t="s">
        <v>198</v>
      </c>
      <c r="BY41" s="24"/>
      <c r="BZ41" s="24" t="s">
        <v>198</v>
      </c>
      <c r="CA41" s="24"/>
      <c r="CB41" s="24" t="s">
        <v>198</v>
      </c>
      <c r="CC41" s="24"/>
      <c r="CD41" s="24" t="s">
        <v>198</v>
      </c>
      <c r="CE41" s="24"/>
      <c r="CF41" s="24"/>
      <c r="CG41" s="24" t="s">
        <v>198</v>
      </c>
      <c r="CH41" s="24" t="s">
        <v>198</v>
      </c>
      <c r="CI41" s="24"/>
      <c r="CJ41" s="24" t="s">
        <v>198</v>
      </c>
      <c r="CK41" s="24"/>
      <c r="CL41" s="24" t="s">
        <v>198</v>
      </c>
      <c r="CM41" s="43"/>
      <c r="CN41" s="24" t="s">
        <v>198</v>
      </c>
      <c r="CO41" s="24" t="s">
        <v>363</v>
      </c>
      <c r="CP41" s="24" t="s">
        <v>198</v>
      </c>
      <c r="CQ41" s="24"/>
      <c r="CR41" s="24" t="s">
        <v>198</v>
      </c>
      <c r="CS41" s="24"/>
      <c r="CT41" s="24" t="s">
        <v>198</v>
      </c>
      <c r="CU41" s="24"/>
      <c r="CV41" s="24" t="s">
        <v>198</v>
      </c>
      <c r="CW41" s="24"/>
      <c r="CX41" s="24"/>
      <c r="CY41" s="24"/>
    </row>
    <row r="42" spans="1:103" ht="63.75" x14ac:dyDescent="0.25">
      <c r="A42" s="23"/>
      <c r="B42" s="24" t="s">
        <v>333</v>
      </c>
      <c r="C42" s="24">
        <v>169054</v>
      </c>
      <c r="D42" s="24" t="s">
        <v>364</v>
      </c>
      <c r="E42" s="25">
        <v>42916</v>
      </c>
      <c r="F42" s="43" t="s">
        <v>102</v>
      </c>
      <c r="G42" s="50" t="s">
        <v>365</v>
      </c>
      <c r="H42" s="24" t="s">
        <v>366</v>
      </c>
      <c r="I42" s="24" t="s">
        <v>332</v>
      </c>
      <c r="J42" s="24" t="s">
        <v>646</v>
      </c>
      <c r="K42" s="24" t="s">
        <v>638</v>
      </c>
      <c r="L42" s="26">
        <v>6000</v>
      </c>
      <c r="M42" s="27">
        <v>0.08</v>
      </c>
      <c r="N42" s="26">
        <v>167</v>
      </c>
      <c r="O42" s="24" t="s">
        <v>648</v>
      </c>
      <c r="P42" s="26">
        <v>740000</v>
      </c>
      <c r="Q42" s="24" t="s">
        <v>680</v>
      </c>
      <c r="R42" s="24" t="s">
        <v>333</v>
      </c>
      <c r="S42" s="24" t="s">
        <v>367</v>
      </c>
      <c r="T42" s="24" t="s">
        <v>108</v>
      </c>
      <c r="U42" s="24"/>
      <c r="V42" s="24" t="s">
        <v>334</v>
      </c>
      <c r="W42" s="24" t="s">
        <v>662</v>
      </c>
      <c r="X42" s="24" t="s">
        <v>108</v>
      </c>
      <c r="Y42" s="27">
        <v>0.59</v>
      </c>
      <c r="Z42" s="24" t="s">
        <v>368</v>
      </c>
      <c r="AA42" s="24" t="s">
        <v>119</v>
      </c>
      <c r="AB42" s="43" t="s">
        <v>108</v>
      </c>
      <c r="AC42" s="50" t="s">
        <v>108</v>
      </c>
      <c r="AD42" s="24"/>
      <c r="AE42" s="24" t="s">
        <v>108</v>
      </c>
      <c r="AF42" s="24"/>
      <c r="AG42" s="24" t="s">
        <v>198</v>
      </c>
      <c r="AH42" s="24"/>
      <c r="AI42" s="24" t="s">
        <v>198</v>
      </c>
      <c r="AJ42" s="24"/>
      <c r="AK42" s="24" t="s">
        <v>109</v>
      </c>
      <c r="AL42" s="27">
        <v>0.32</v>
      </c>
      <c r="AM42" s="24">
        <v>14</v>
      </c>
      <c r="AN42" s="24"/>
      <c r="AO42" s="24" t="s">
        <v>198</v>
      </c>
      <c r="AP42" s="24"/>
      <c r="AQ42" s="24" t="s">
        <v>667</v>
      </c>
      <c r="AR42" s="24"/>
      <c r="AS42" s="24"/>
      <c r="AT42" s="24">
        <v>1.85</v>
      </c>
      <c r="AU42" s="24"/>
      <c r="AV42" s="24"/>
      <c r="AW42" s="24"/>
      <c r="AX42" s="26"/>
      <c r="AY42" s="24"/>
      <c r="AZ42" s="43" t="s">
        <v>669</v>
      </c>
      <c r="BA42" s="50" t="s">
        <v>108</v>
      </c>
      <c r="BB42" s="24"/>
      <c r="BC42" s="24" t="s">
        <v>108</v>
      </c>
      <c r="BD42" s="24"/>
      <c r="BE42" s="24" t="s">
        <v>108</v>
      </c>
      <c r="BF42" s="24"/>
      <c r="BG42" s="24" t="s">
        <v>108</v>
      </c>
      <c r="BH42" s="24"/>
      <c r="BI42" s="24"/>
      <c r="BJ42" s="24" t="s">
        <v>108</v>
      </c>
      <c r="BK42" s="24"/>
      <c r="BL42" s="24" t="s">
        <v>108</v>
      </c>
      <c r="BM42" s="24"/>
      <c r="BN42" s="24"/>
      <c r="BO42" s="24"/>
      <c r="BP42" s="24" t="s">
        <v>108</v>
      </c>
      <c r="BQ42" s="24"/>
      <c r="BR42" s="24" t="s">
        <v>108</v>
      </c>
      <c r="BS42" s="24"/>
      <c r="BT42" s="24" t="s">
        <v>108</v>
      </c>
      <c r="BU42" s="24"/>
      <c r="BV42" s="24"/>
      <c r="BW42" s="43"/>
      <c r="BX42" s="50" t="s">
        <v>108</v>
      </c>
      <c r="BY42" s="24"/>
      <c r="BZ42" s="24" t="s">
        <v>108</v>
      </c>
      <c r="CA42" s="24"/>
      <c r="CB42" s="24" t="s">
        <v>108</v>
      </c>
      <c r="CC42" s="24"/>
      <c r="CD42" s="24" t="s">
        <v>108</v>
      </c>
      <c r="CE42" s="24"/>
      <c r="CF42" s="24"/>
      <c r="CG42" s="24" t="s">
        <v>108</v>
      </c>
      <c r="CH42" s="24" t="s">
        <v>108</v>
      </c>
      <c r="CI42" s="24"/>
      <c r="CJ42" s="24" t="s">
        <v>108</v>
      </c>
      <c r="CK42" s="24"/>
      <c r="CL42" s="24" t="s">
        <v>108</v>
      </c>
      <c r="CM42" s="43"/>
      <c r="CN42" s="24" t="s">
        <v>108</v>
      </c>
      <c r="CO42" s="24"/>
      <c r="CP42" s="24" t="s">
        <v>108</v>
      </c>
      <c r="CQ42" s="24"/>
      <c r="CR42" s="24" t="s">
        <v>108</v>
      </c>
      <c r="CS42" s="24"/>
      <c r="CT42" s="24" t="s">
        <v>108</v>
      </c>
      <c r="CU42" s="24"/>
      <c r="CV42" s="24" t="s">
        <v>108</v>
      </c>
      <c r="CW42" s="24"/>
      <c r="CX42" s="24"/>
      <c r="CY42" s="24"/>
    </row>
    <row r="43" spans="1:103" ht="76.5" x14ac:dyDescent="0.25">
      <c r="A43" s="23"/>
      <c r="B43" s="24" t="s">
        <v>116</v>
      </c>
      <c r="C43" s="24">
        <v>100420</v>
      </c>
      <c r="D43" s="24" t="s">
        <v>369</v>
      </c>
      <c r="E43" s="25">
        <v>41913</v>
      </c>
      <c r="F43" s="43" t="s">
        <v>102</v>
      </c>
      <c r="G43" s="50" t="s">
        <v>370</v>
      </c>
      <c r="H43" s="24" t="s">
        <v>371</v>
      </c>
      <c r="I43" s="24" t="s">
        <v>115</v>
      </c>
      <c r="J43" s="24" t="s">
        <v>655</v>
      </c>
      <c r="K43" s="24" t="s">
        <v>638</v>
      </c>
      <c r="L43" s="26">
        <v>254</v>
      </c>
      <c r="M43" s="27">
        <v>0</v>
      </c>
      <c r="N43" s="26">
        <v>693</v>
      </c>
      <c r="O43" s="24" t="s">
        <v>639</v>
      </c>
      <c r="P43" s="26">
        <v>176050</v>
      </c>
      <c r="Q43" s="24" t="s">
        <v>678</v>
      </c>
      <c r="R43" s="24" t="s">
        <v>116</v>
      </c>
      <c r="S43" s="24" t="s">
        <v>372</v>
      </c>
      <c r="T43" s="24" t="s">
        <v>108</v>
      </c>
      <c r="U43" s="24"/>
      <c r="V43" s="24"/>
      <c r="W43" s="24" t="s">
        <v>654</v>
      </c>
      <c r="X43" s="24" t="s">
        <v>108</v>
      </c>
      <c r="Y43" s="27">
        <v>0.17</v>
      </c>
      <c r="Z43" s="24" t="s">
        <v>373</v>
      </c>
      <c r="AA43" s="24" t="s">
        <v>119</v>
      </c>
      <c r="AB43" s="43" t="s">
        <v>119</v>
      </c>
      <c r="AC43" s="50" t="s">
        <v>198</v>
      </c>
      <c r="AD43" s="24"/>
      <c r="AE43" s="24" t="s">
        <v>198</v>
      </c>
      <c r="AF43" s="24"/>
      <c r="AG43" s="24" t="s">
        <v>198</v>
      </c>
      <c r="AH43" s="24"/>
      <c r="AI43" s="24" t="s">
        <v>108</v>
      </c>
      <c r="AJ43" s="24"/>
      <c r="AK43" s="24" t="s">
        <v>125</v>
      </c>
      <c r="AL43" s="27">
        <v>0.24</v>
      </c>
      <c r="AM43" s="24">
        <v>5</v>
      </c>
      <c r="AN43" s="24"/>
      <c r="AO43" s="24" t="s">
        <v>198</v>
      </c>
      <c r="AP43" s="24"/>
      <c r="AQ43" s="24" t="s">
        <v>667</v>
      </c>
      <c r="AR43" s="24">
        <v>75</v>
      </c>
      <c r="AS43" s="24"/>
      <c r="AT43" s="24">
        <v>6.93</v>
      </c>
      <c r="AU43" s="24"/>
      <c r="AV43" s="24"/>
      <c r="AW43" s="24">
        <v>90</v>
      </c>
      <c r="AX43" s="26"/>
      <c r="AY43" s="24"/>
      <c r="AZ43" s="43" t="s">
        <v>643</v>
      </c>
      <c r="BA43" s="50" t="s">
        <v>108</v>
      </c>
      <c r="BB43" s="24"/>
      <c r="BC43" s="24" t="s">
        <v>108</v>
      </c>
      <c r="BD43" s="24"/>
      <c r="BE43" s="24" t="s">
        <v>108</v>
      </c>
      <c r="BF43" s="24"/>
      <c r="BG43" s="24" t="s">
        <v>108</v>
      </c>
      <c r="BH43" s="24"/>
      <c r="BI43" s="24" t="s">
        <v>644</v>
      </c>
      <c r="BJ43" s="24" t="s">
        <v>108</v>
      </c>
      <c r="BK43" s="24"/>
      <c r="BL43" s="24" t="s">
        <v>108</v>
      </c>
      <c r="BM43" s="24"/>
      <c r="BN43" s="24"/>
      <c r="BO43" s="24"/>
      <c r="BP43" s="24" t="s">
        <v>198</v>
      </c>
      <c r="BQ43" s="24"/>
      <c r="BR43" s="24" t="s">
        <v>108</v>
      </c>
      <c r="BS43" s="24"/>
      <c r="BT43" s="24" t="s">
        <v>108</v>
      </c>
      <c r="BU43" s="24"/>
      <c r="BV43" s="24"/>
      <c r="BW43" s="43"/>
      <c r="BX43" s="50" t="s">
        <v>198</v>
      </c>
      <c r="BY43" s="24"/>
      <c r="BZ43" s="24" t="s">
        <v>198</v>
      </c>
      <c r="CA43" s="24"/>
      <c r="CB43" s="24" t="s">
        <v>108</v>
      </c>
      <c r="CC43" s="24"/>
      <c r="CD43" s="24" t="s">
        <v>108</v>
      </c>
      <c r="CE43" s="24"/>
      <c r="CF43" s="24"/>
      <c r="CG43" s="24" t="s">
        <v>198</v>
      </c>
      <c r="CH43" s="24" t="s">
        <v>108</v>
      </c>
      <c r="CI43" s="24"/>
      <c r="CJ43" s="24" t="s">
        <v>108</v>
      </c>
      <c r="CK43" s="24"/>
      <c r="CL43" s="24" t="s">
        <v>198</v>
      </c>
      <c r="CM43" s="43"/>
      <c r="CN43" s="24" t="s">
        <v>108</v>
      </c>
      <c r="CO43" s="24"/>
      <c r="CP43" s="24" t="s">
        <v>108</v>
      </c>
      <c r="CQ43" s="24"/>
      <c r="CR43" s="24" t="s">
        <v>108</v>
      </c>
      <c r="CS43" s="24"/>
      <c r="CT43" s="24" t="s">
        <v>198</v>
      </c>
      <c r="CU43" s="24" t="s">
        <v>1031</v>
      </c>
      <c r="CV43" s="24" t="s">
        <v>108</v>
      </c>
      <c r="CW43" s="24"/>
      <c r="CX43" s="24" t="s">
        <v>111</v>
      </c>
      <c r="CY43" s="24"/>
    </row>
    <row r="44" spans="1:103" ht="114.75" x14ac:dyDescent="0.25">
      <c r="A44" s="23"/>
      <c r="B44" s="24" t="s">
        <v>240</v>
      </c>
      <c r="C44" s="24">
        <v>100765</v>
      </c>
      <c r="D44" s="24" t="s">
        <v>374</v>
      </c>
      <c r="E44" s="25">
        <v>42309</v>
      </c>
      <c r="F44" s="43" t="s">
        <v>102</v>
      </c>
      <c r="G44" s="50" t="s">
        <v>375</v>
      </c>
      <c r="H44" s="24" t="s">
        <v>376</v>
      </c>
      <c r="I44" s="24" t="s">
        <v>115</v>
      </c>
      <c r="J44" s="24" t="s">
        <v>646</v>
      </c>
      <c r="K44" s="24" t="s">
        <v>638</v>
      </c>
      <c r="L44" s="26">
        <v>1000</v>
      </c>
      <c r="M44" s="27">
        <v>0.01</v>
      </c>
      <c r="N44" s="26">
        <v>176</v>
      </c>
      <c r="O44" s="24" t="s">
        <v>639</v>
      </c>
      <c r="P44" s="26">
        <v>85714</v>
      </c>
      <c r="Q44" s="24" t="s">
        <v>678</v>
      </c>
      <c r="R44" s="24" t="s">
        <v>240</v>
      </c>
      <c r="S44" s="24" t="s">
        <v>377</v>
      </c>
      <c r="T44" s="24" t="s">
        <v>108</v>
      </c>
      <c r="U44" s="24"/>
      <c r="V44" s="24"/>
      <c r="W44" s="24"/>
      <c r="X44" s="24" t="s">
        <v>108</v>
      </c>
      <c r="Y44" s="27">
        <v>0.69</v>
      </c>
      <c r="Z44" s="24"/>
      <c r="AA44" s="24" t="s">
        <v>108</v>
      </c>
      <c r="AB44" s="43" t="s">
        <v>108</v>
      </c>
      <c r="AC44" s="50" t="s">
        <v>108</v>
      </c>
      <c r="AD44" s="24"/>
      <c r="AE44" s="24" t="s">
        <v>108</v>
      </c>
      <c r="AF44" s="24"/>
      <c r="AG44" s="24" t="s">
        <v>198</v>
      </c>
      <c r="AH44" s="24"/>
      <c r="AI44" s="24" t="s">
        <v>108</v>
      </c>
      <c r="AJ44" s="24"/>
      <c r="AK44" s="24" t="s">
        <v>125</v>
      </c>
      <c r="AL44" s="27">
        <v>0</v>
      </c>
      <c r="AM44" s="24"/>
      <c r="AN44" s="24"/>
      <c r="AO44" s="24"/>
      <c r="AP44" s="24"/>
      <c r="AQ44" s="24"/>
      <c r="AR44" s="24"/>
      <c r="AS44" s="24"/>
      <c r="AT44" s="24"/>
      <c r="AU44" s="24"/>
      <c r="AV44" s="24">
        <v>29</v>
      </c>
      <c r="AW44" s="24"/>
      <c r="AX44" s="26"/>
      <c r="AY44" s="24"/>
      <c r="AZ44" s="43" t="s">
        <v>660</v>
      </c>
      <c r="BA44" s="50" t="s">
        <v>198</v>
      </c>
      <c r="BB44" s="24"/>
      <c r="BC44" s="24" t="s">
        <v>108</v>
      </c>
      <c r="BD44" s="24" t="s">
        <v>1012</v>
      </c>
      <c r="BE44" s="24" t="s">
        <v>198</v>
      </c>
      <c r="BF44" s="24"/>
      <c r="BG44" s="24" t="s">
        <v>198</v>
      </c>
      <c r="BH44" s="24"/>
      <c r="BI44" s="24" t="s">
        <v>644</v>
      </c>
      <c r="BJ44" s="24" t="s">
        <v>108</v>
      </c>
      <c r="BK44" s="24"/>
      <c r="BL44" s="24" t="s">
        <v>108</v>
      </c>
      <c r="BM44" s="24"/>
      <c r="BN44" s="24"/>
      <c r="BO44" s="24"/>
      <c r="BP44" s="24" t="s">
        <v>198</v>
      </c>
      <c r="BQ44" s="24" t="s">
        <v>378</v>
      </c>
      <c r="BR44" s="24" t="s">
        <v>108</v>
      </c>
      <c r="BS44" s="24"/>
      <c r="BT44" s="24" t="s">
        <v>108</v>
      </c>
      <c r="BU44" s="24"/>
      <c r="BV44" s="24"/>
      <c r="BW44" s="43"/>
      <c r="BX44" s="50" t="s">
        <v>108</v>
      </c>
      <c r="BY44" s="24"/>
      <c r="BZ44" s="24" t="s">
        <v>108</v>
      </c>
      <c r="CA44" s="24"/>
      <c r="CB44" s="24" t="s">
        <v>108</v>
      </c>
      <c r="CC44" s="24"/>
      <c r="CD44" s="24" t="s">
        <v>108</v>
      </c>
      <c r="CE44" s="24"/>
      <c r="CF44" s="24"/>
      <c r="CG44" s="24" t="s">
        <v>108</v>
      </c>
      <c r="CH44" s="24" t="s">
        <v>108</v>
      </c>
      <c r="CI44" s="24"/>
      <c r="CJ44" s="24" t="s">
        <v>108</v>
      </c>
      <c r="CK44" s="24"/>
      <c r="CL44" s="24" t="s">
        <v>108</v>
      </c>
      <c r="CM44" s="43"/>
      <c r="CN44" s="24" t="s">
        <v>108</v>
      </c>
      <c r="CO44" s="24"/>
      <c r="CP44" s="24" t="s">
        <v>108</v>
      </c>
      <c r="CQ44" s="24"/>
      <c r="CR44" s="24" t="s">
        <v>108</v>
      </c>
      <c r="CS44" s="24"/>
      <c r="CT44" s="24" t="s">
        <v>198</v>
      </c>
      <c r="CU44" s="24"/>
      <c r="CV44" s="24" t="s">
        <v>198</v>
      </c>
      <c r="CW44" s="24"/>
      <c r="CX44" s="24" t="s">
        <v>243</v>
      </c>
      <c r="CY44" s="24" t="s">
        <v>244</v>
      </c>
    </row>
    <row r="45" spans="1:103" ht="127.5" x14ac:dyDescent="0.25">
      <c r="A45" s="23"/>
      <c r="B45" s="24" t="s">
        <v>382</v>
      </c>
      <c r="C45" s="24">
        <v>100872</v>
      </c>
      <c r="D45" s="28" t="s">
        <v>379</v>
      </c>
      <c r="E45" s="25">
        <v>43101</v>
      </c>
      <c r="F45" s="43" t="s">
        <v>102</v>
      </c>
      <c r="G45" s="50" t="s">
        <v>380</v>
      </c>
      <c r="H45" s="24" t="s">
        <v>381</v>
      </c>
      <c r="I45" s="24" t="s">
        <v>164</v>
      </c>
      <c r="J45" s="24" t="s">
        <v>646</v>
      </c>
      <c r="K45" s="24" t="s">
        <v>638</v>
      </c>
      <c r="L45" s="26">
        <v>2356</v>
      </c>
      <c r="M45" s="27">
        <v>0.05</v>
      </c>
      <c r="N45" s="26">
        <v>348.5</v>
      </c>
      <c r="O45" s="24" t="s">
        <v>648</v>
      </c>
      <c r="P45" s="26">
        <v>821255</v>
      </c>
      <c r="Q45" s="24" t="s">
        <v>678</v>
      </c>
      <c r="R45" s="24" t="s">
        <v>382</v>
      </c>
      <c r="S45" s="24" t="s">
        <v>185</v>
      </c>
      <c r="T45" s="24" t="s">
        <v>133</v>
      </c>
      <c r="U45" s="24"/>
      <c r="V45" s="24"/>
      <c r="W45" s="24" t="s">
        <v>662</v>
      </c>
      <c r="X45" s="24" t="s">
        <v>108</v>
      </c>
      <c r="Y45" s="27">
        <v>0.45</v>
      </c>
      <c r="Z45" s="24" t="s">
        <v>383</v>
      </c>
      <c r="AA45" s="24" t="s">
        <v>119</v>
      </c>
      <c r="AB45" s="43" t="s">
        <v>119</v>
      </c>
      <c r="AC45" s="50" t="s">
        <v>198</v>
      </c>
      <c r="AD45" s="24"/>
      <c r="AE45" s="24" t="s">
        <v>198</v>
      </c>
      <c r="AF45" s="24"/>
      <c r="AG45" s="24" t="s">
        <v>198</v>
      </c>
      <c r="AH45" s="24"/>
      <c r="AI45" s="24" t="s">
        <v>198</v>
      </c>
      <c r="AJ45" s="24"/>
      <c r="AK45" s="24" t="s">
        <v>125</v>
      </c>
      <c r="AL45" s="27">
        <v>0.2</v>
      </c>
      <c r="AM45" s="24">
        <v>5</v>
      </c>
      <c r="AN45" s="24" t="s">
        <v>133</v>
      </c>
      <c r="AO45" s="24" t="s">
        <v>198</v>
      </c>
      <c r="AP45" s="24"/>
      <c r="AQ45" s="24" t="s">
        <v>676</v>
      </c>
      <c r="AR45" s="24"/>
      <c r="AS45" s="24"/>
      <c r="AT45" s="24">
        <v>20.7</v>
      </c>
      <c r="AU45" s="24"/>
      <c r="AV45" s="24"/>
      <c r="AW45" s="24"/>
      <c r="AX45" s="26"/>
      <c r="AY45" s="24"/>
      <c r="AZ45" s="43" t="s">
        <v>669</v>
      </c>
      <c r="BA45" s="50" t="s">
        <v>108</v>
      </c>
      <c r="BB45" s="24"/>
      <c r="BC45" s="24" t="s">
        <v>108</v>
      </c>
      <c r="BD45" s="24"/>
      <c r="BE45" s="24" t="s">
        <v>108</v>
      </c>
      <c r="BF45" s="24"/>
      <c r="BG45" s="24" t="s">
        <v>108</v>
      </c>
      <c r="BH45" s="24"/>
      <c r="BI45" s="24" t="s">
        <v>133</v>
      </c>
      <c r="BJ45" s="24" t="s">
        <v>108</v>
      </c>
      <c r="BK45" s="24"/>
      <c r="BL45" s="24" t="s">
        <v>108</v>
      </c>
      <c r="BM45" s="24"/>
      <c r="BN45" s="24"/>
      <c r="BO45" s="24"/>
      <c r="BP45" s="24" t="s">
        <v>198</v>
      </c>
      <c r="BQ45" s="24"/>
      <c r="BR45" s="24" t="s">
        <v>198</v>
      </c>
      <c r="BS45" s="24"/>
      <c r="BT45" s="24" t="s">
        <v>198</v>
      </c>
      <c r="BU45" s="24" t="s">
        <v>384</v>
      </c>
      <c r="BV45" s="24" t="s">
        <v>108</v>
      </c>
      <c r="BW45" s="43" t="s">
        <v>1018</v>
      </c>
      <c r="BX45" s="50" t="s">
        <v>198</v>
      </c>
      <c r="BY45" s="24"/>
      <c r="BZ45" s="24" t="s">
        <v>198</v>
      </c>
      <c r="CA45" s="24"/>
      <c r="CB45" s="24" t="s">
        <v>198</v>
      </c>
      <c r="CC45" s="24"/>
      <c r="CD45" s="24" t="s">
        <v>198</v>
      </c>
      <c r="CE45" s="24"/>
      <c r="CF45" s="24"/>
      <c r="CG45" s="24" t="s">
        <v>198</v>
      </c>
      <c r="CH45" s="24" t="s">
        <v>108</v>
      </c>
      <c r="CI45" s="24"/>
      <c r="CJ45" s="24" t="s">
        <v>198</v>
      </c>
      <c r="CK45" s="24"/>
      <c r="CL45" s="24" t="s">
        <v>198</v>
      </c>
      <c r="CM45" s="43"/>
      <c r="CN45" s="24" t="s">
        <v>198</v>
      </c>
      <c r="CO45" s="24" t="s">
        <v>385</v>
      </c>
      <c r="CP45" s="24" t="s">
        <v>108</v>
      </c>
      <c r="CQ45" s="24"/>
      <c r="CR45" s="24" t="s">
        <v>108</v>
      </c>
      <c r="CS45" s="24"/>
      <c r="CT45" s="24" t="s">
        <v>198</v>
      </c>
      <c r="CU45" s="24"/>
      <c r="CV45" s="24" t="s">
        <v>198</v>
      </c>
      <c r="CW45" s="24" t="s">
        <v>386</v>
      </c>
      <c r="CX45" s="24" t="s">
        <v>111</v>
      </c>
      <c r="CY45" s="24" t="s">
        <v>387</v>
      </c>
    </row>
    <row r="46" spans="1:103" ht="127.5" x14ac:dyDescent="0.25">
      <c r="A46" s="23"/>
      <c r="B46" s="24" t="s">
        <v>391</v>
      </c>
      <c r="C46" s="24">
        <v>177991</v>
      </c>
      <c r="D46" s="28" t="s">
        <v>388</v>
      </c>
      <c r="E46" s="25">
        <v>42461</v>
      </c>
      <c r="F46" s="43" t="s">
        <v>102</v>
      </c>
      <c r="G46" s="50" t="s">
        <v>389</v>
      </c>
      <c r="H46" s="24" t="s">
        <v>390</v>
      </c>
      <c r="I46" s="24" t="s">
        <v>137</v>
      </c>
      <c r="J46" s="24" t="s">
        <v>670</v>
      </c>
      <c r="K46" s="24" t="s">
        <v>647</v>
      </c>
      <c r="L46" s="26">
        <v>10000</v>
      </c>
      <c r="M46" s="27">
        <v>0</v>
      </c>
      <c r="N46" s="26">
        <v>1364</v>
      </c>
      <c r="O46" s="24" t="s">
        <v>665</v>
      </c>
      <c r="P46" s="26">
        <v>16000000</v>
      </c>
      <c r="Q46" s="24" t="s">
        <v>640</v>
      </c>
      <c r="R46" s="24" t="s">
        <v>391</v>
      </c>
      <c r="S46" s="24" t="s">
        <v>392</v>
      </c>
      <c r="T46" s="24" t="s">
        <v>108</v>
      </c>
      <c r="U46" s="24"/>
      <c r="V46" s="24"/>
      <c r="W46" s="24"/>
      <c r="X46" s="24" t="s">
        <v>108</v>
      </c>
      <c r="Y46" s="27">
        <v>0.25</v>
      </c>
      <c r="Z46" s="24"/>
      <c r="AA46" s="24" t="s">
        <v>119</v>
      </c>
      <c r="AB46" s="43" t="s">
        <v>119</v>
      </c>
      <c r="AC46" s="50" t="s">
        <v>108</v>
      </c>
      <c r="AD46" s="24"/>
      <c r="AE46" s="24" t="s">
        <v>108</v>
      </c>
      <c r="AF46" s="24"/>
      <c r="AG46" s="24" t="s">
        <v>198</v>
      </c>
      <c r="AH46" s="24" t="s">
        <v>393</v>
      </c>
      <c r="AI46" s="24" t="s">
        <v>108</v>
      </c>
      <c r="AJ46" s="24"/>
      <c r="AK46" s="24" t="s">
        <v>109</v>
      </c>
      <c r="AL46" s="27">
        <v>0</v>
      </c>
      <c r="AM46" s="24"/>
      <c r="AN46" s="24"/>
      <c r="AO46" s="24"/>
      <c r="AP46" s="24"/>
      <c r="AQ46" s="24"/>
      <c r="AR46" s="24"/>
      <c r="AS46" s="24"/>
      <c r="AT46" s="24"/>
      <c r="AU46" s="24"/>
      <c r="AV46" s="24"/>
      <c r="AW46" s="24"/>
      <c r="AX46" s="26"/>
      <c r="AY46" s="24"/>
      <c r="AZ46" s="43" t="s">
        <v>669</v>
      </c>
      <c r="BA46" s="50" t="s">
        <v>108</v>
      </c>
      <c r="BB46" s="24"/>
      <c r="BC46" s="24" t="s">
        <v>108</v>
      </c>
      <c r="BD46" s="24"/>
      <c r="BE46" s="24" t="s">
        <v>108</v>
      </c>
      <c r="BF46" s="24"/>
      <c r="BG46" s="24" t="s">
        <v>198</v>
      </c>
      <c r="BH46" s="24" t="s">
        <v>394</v>
      </c>
      <c r="BI46" s="24" t="s">
        <v>653</v>
      </c>
      <c r="BJ46" s="24" t="s">
        <v>108</v>
      </c>
      <c r="BK46" s="24"/>
      <c r="BL46" s="24" t="s">
        <v>108</v>
      </c>
      <c r="BM46" s="24"/>
      <c r="BN46" s="24"/>
      <c r="BO46" s="24"/>
      <c r="BP46" s="24" t="s">
        <v>108</v>
      </c>
      <c r="BQ46" s="24"/>
      <c r="BR46" s="24" t="s">
        <v>198</v>
      </c>
      <c r="BS46" s="24"/>
      <c r="BT46" s="24" t="s">
        <v>198</v>
      </c>
      <c r="BU46" s="24" t="s">
        <v>395</v>
      </c>
      <c r="BV46" s="24" t="s">
        <v>198</v>
      </c>
      <c r="BW46" s="43"/>
      <c r="BX46" s="50" t="s">
        <v>198</v>
      </c>
      <c r="BY46" s="24" t="s">
        <v>1021</v>
      </c>
      <c r="BZ46" s="24" t="s">
        <v>198</v>
      </c>
      <c r="CA46" s="24"/>
      <c r="CB46" s="24" t="s">
        <v>198</v>
      </c>
      <c r="CC46" s="24" t="s">
        <v>1025</v>
      </c>
      <c r="CD46" s="24" t="s">
        <v>108</v>
      </c>
      <c r="CE46" s="24"/>
      <c r="CF46" s="24"/>
      <c r="CG46" s="24" t="s">
        <v>198</v>
      </c>
      <c r="CH46" s="24" t="s">
        <v>198</v>
      </c>
      <c r="CI46" s="24"/>
      <c r="CJ46" s="24" t="s">
        <v>108</v>
      </c>
      <c r="CK46" s="24"/>
      <c r="CL46" s="24" t="s">
        <v>198</v>
      </c>
      <c r="CM46" s="43" t="s">
        <v>1030</v>
      </c>
      <c r="CN46" s="24" t="s">
        <v>108</v>
      </c>
      <c r="CO46" s="24"/>
      <c r="CP46" s="24" t="s">
        <v>108</v>
      </c>
      <c r="CQ46" s="24"/>
      <c r="CR46" s="24" t="s">
        <v>108</v>
      </c>
      <c r="CS46" s="24"/>
      <c r="CT46" s="24" t="s">
        <v>108</v>
      </c>
      <c r="CU46" s="24"/>
      <c r="CV46" s="24" t="s">
        <v>108</v>
      </c>
      <c r="CW46" s="24"/>
      <c r="CX46" s="24"/>
      <c r="CY46" s="24"/>
    </row>
    <row r="47" spans="1:103" ht="114.75" x14ac:dyDescent="0.25">
      <c r="A47" s="23"/>
      <c r="B47" s="24" t="s">
        <v>1007</v>
      </c>
      <c r="C47" s="24">
        <v>102655</v>
      </c>
      <c r="D47" s="24" t="s">
        <v>396</v>
      </c>
      <c r="E47" s="25">
        <v>43553</v>
      </c>
      <c r="F47" s="43" t="s">
        <v>102</v>
      </c>
      <c r="G47" s="50" t="s">
        <v>397</v>
      </c>
      <c r="H47" s="24" t="s">
        <v>398</v>
      </c>
      <c r="I47" s="24" t="s">
        <v>129</v>
      </c>
      <c r="J47" s="24" t="s">
        <v>637</v>
      </c>
      <c r="K47" s="24" t="s">
        <v>638</v>
      </c>
      <c r="L47" s="24">
        <v>550</v>
      </c>
      <c r="M47" s="24">
        <v>0.2</v>
      </c>
      <c r="N47" s="24">
        <v>100</v>
      </c>
      <c r="O47" s="24" t="s">
        <v>639</v>
      </c>
      <c r="P47" s="24">
        <v>20000</v>
      </c>
      <c r="Q47" s="24" t="s">
        <v>640</v>
      </c>
      <c r="R47" s="24" t="s">
        <v>1007</v>
      </c>
      <c r="S47" s="24" t="s">
        <v>399</v>
      </c>
      <c r="T47" s="24" t="s">
        <v>133</v>
      </c>
      <c r="U47" s="24"/>
      <c r="V47" s="24" t="s">
        <v>400</v>
      </c>
      <c r="W47" s="24" t="s">
        <v>420</v>
      </c>
      <c r="X47" s="24" t="s">
        <v>108</v>
      </c>
      <c r="Y47" s="27">
        <v>0.25</v>
      </c>
      <c r="Z47" s="24" t="s">
        <v>401</v>
      </c>
      <c r="AA47" s="24" t="s">
        <v>108</v>
      </c>
      <c r="AB47" s="43" t="s">
        <v>108</v>
      </c>
      <c r="AC47" s="50" t="s">
        <v>198</v>
      </c>
      <c r="AD47" s="24" t="s">
        <v>402</v>
      </c>
      <c r="AE47" s="24" t="s">
        <v>198</v>
      </c>
      <c r="AF47" s="24" t="s">
        <v>403</v>
      </c>
      <c r="AG47" s="24" t="s">
        <v>198</v>
      </c>
      <c r="AH47" s="24" t="s">
        <v>404</v>
      </c>
      <c r="AI47" s="24" t="s">
        <v>198</v>
      </c>
      <c r="AJ47" s="24" t="s">
        <v>405</v>
      </c>
      <c r="AK47" s="24" t="s">
        <v>167</v>
      </c>
      <c r="AL47" s="27">
        <v>0.32</v>
      </c>
      <c r="AM47" s="24">
        <v>14</v>
      </c>
      <c r="AN47" s="24" t="s">
        <v>406</v>
      </c>
      <c r="AO47" s="24" t="s">
        <v>198</v>
      </c>
      <c r="AP47" s="24" t="s">
        <v>407</v>
      </c>
      <c r="AQ47" s="24" t="s">
        <v>677</v>
      </c>
      <c r="AR47" s="24">
        <v>8923</v>
      </c>
      <c r="AS47" s="24">
        <v>9000</v>
      </c>
      <c r="AT47" s="24">
        <v>45</v>
      </c>
      <c r="AU47" s="24"/>
      <c r="AV47" s="24">
        <v>50</v>
      </c>
      <c r="AW47" s="24">
        <v>100</v>
      </c>
      <c r="AX47" s="26">
        <v>1000</v>
      </c>
      <c r="AY47" s="24" t="s">
        <v>659</v>
      </c>
      <c r="AZ47" s="43" t="s">
        <v>652</v>
      </c>
      <c r="BA47" s="50" t="s">
        <v>108</v>
      </c>
      <c r="BB47" s="24"/>
      <c r="BC47" s="24" t="s">
        <v>108</v>
      </c>
      <c r="BD47" s="24"/>
      <c r="BE47" s="24" t="s">
        <v>108</v>
      </c>
      <c r="BF47" s="24"/>
      <c r="BG47" s="24" t="s">
        <v>108</v>
      </c>
      <c r="BH47" s="24"/>
      <c r="BI47" s="24" t="s">
        <v>133</v>
      </c>
      <c r="BJ47" s="24" t="s">
        <v>108</v>
      </c>
      <c r="BK47" s="24"/>
      <c r="BL47" s="24" t="s">
        <v>108</v>
      </c>
      <c r="BM47" s="24"/>
      <c r="BN47" s="24" t="s">
        <v>108</v>
      </c>
      <c r="BO47" s="24"/>
      <c r="BP47" s="24" t="s">
        <v>108</v>
      </c>
      <c r="BQ47" s="24"/>
      <c r="BR47" s="24" t="s">
        <v>198</v>
      </c>
      <c r="BS47" s="24"/>
      <c r="BT47" s="24" t="s">
        <v>198</v>
      </c>
      <c r="BU47" s="24"/>
      <c r="BV47" s="24"/>
      <c r="BW47" s="43"/>
      <c r="BX47" s="50" t="s">
        <v>198</v>
      </c>
      <c r="BY47" s="24" t="s">
        <v>408</v>
      </c>
      <c r="BZ47" s="24" t="s">
        <v>108</v>
      </c>
      <c r="CA47" s="24"/>
      <c r="CB47" s="24" t="s">
        <v>108</v>
      </c>
      <c r="CC47" s="24"/>
      <c r="CD47" s="24" t="s">
        <v>108</v>
      </c>
      <c r="CE47" s="24"/>
      <c r="CF47" s="24">
        <v>200</v>
      </c>
      <c r="CG47" s="24" t="s">
        <v>198</v>
      </c>
      <c r="CH47" s="24" t="s">
        <v>198</v>
      </c>
      <c r="CI47" s="24" t="s">
        <v>409</v>
      </c>
      <c r="CJ47" s="24" t="s">
        <v>108</v>
      </c>
      <c r="CK47" s="24"/>
      <c r="CL47" s="24" t="s">
        <v>198</v>
      </c>
      <c r="CM47" s="43"/>
      <c r="CN47" s="24" t="s">
        <v>198</v>
      </c>
      <c r="CO47" s="24" t="s">
        <v>410</v>
      </c>
      <c r="CP47" s="24" t="s">
        <v>198</v>
      </c>
      <c r="CQ47" s="24" t="s">
        <v>411</v>
      </c>
      <c r="CR47" s="24" t="s">
        <v>198</v>
      </c>
      <c r="CS47" s="24" t="s">
        <v>411</v>
      </c>
      <c r="CT47" s="24" t="s">
        <v>108</v>
      </c>
      <c r="CU47" s="24"/>
      <c r="CV47" s="24" t="s">
        <v>108</v>
      </c>
      <c r="CW47" s="24"/>
      <c r="CX47" s="24" t="s">
        <v>133</v>
      </c>
      <c r="CY47" s="24" t="s">
        <v>133</v>
      </c>
    </row>
    <row r="48" spans="1:103" ht="140.25" x14ac:dyDescent="0.25">
      <c r="A48" s="23"/>
      <c r="B48" s="24" t="s">
        <v>302</v>
      </c>
      <c r="C48" s="24">
        <v>104156</v>
      </c>
      <c r="D48" s="24" t="s">
        <v>412</v>
      </c>
      <c r="E48" s="25">
        <v>43384</v>
      </c>
      <c r="F48" s="43" t="s">
        <v>102</v>
      </c>
      <c r="G48" s="50" t="s">
        <v>413</v>
      </c>
      <c r="H48" s="24" t="s">
        <v>414</v>
      </c>
      <c r="I48" s="24" t="s">
        <v>301</v>
      </c>
      <c r="J48" s="24" t="s">
        <v>637</v>
      </c>
      <c r="K48" s="24" t="s">
        <v>638</v>
      </c>
      <c r="L48" s="26">
        <v>823</v>
      </c>
      <c r="M48" s="27">
        <v>0.02</v>
      </c>
      <c r="N48" s="26">
        <v>30000</v>
      </c>
      <c r="O48" s="24" t="s">
        <v>639</v>
      </c>
      <c r="P48" s="26">
        <v>86142</v>
      </c>
      <c r="Q48" s="24" t="s">
        <v>678</v>
      </c>
      <c r="R48" s="24" t="s">
        <v>302</v>
      </c>
      <c r="S48" s="24" t="s">
        <v>415</v>
      </c>
      <c r="T48" s="24"/>
      <c r="U48" s="24"/>
      <c r="V48" s="24"/>
      <c r="W48" s="24"/>
      <c r="X48" s="24"/>
      <c r="Y48" s="27">
        <v>0.72</v>
      </c>
      <c r="Z48" s="24"/>
      <c r="AA48" s="24" t="s">
        <v>119</v>
      </c>
      <c r="AB48" s="43" t="s">
        <v>119</v>
      </c>
      <c r="AC48" s="50" t="s">
        <v>108</v>
      </c>
      <c r="AD48" s="24"/>
      <c r="AE48" s="24" t="s">
        <v>108</v>
      </c>
      <c r="AF48" s="24"/>
      <c r="AG48" s="24" t="s">
        <v>108</v>
      </c>
      <c r="AH48" s="24"/>
      <c r="AI48" s="24" t="s">
        <v>108</v>
      </c>
      <c r="AJ48" s="24"/>
      <c r="AK48" s="24" t="s">
        <v>167</v>
      </c>
      <c r="AL48" s="27">
        <v>0.35</v>
      </c>
      <c r="AM48" s="24">
        <v>3</v>
      </c>
      <c r="AN48" s="24"/>
      <c r="AO48" s="24"/>
      <c r="AP48" s="24"/>
      <c r="AQ48" s="24" t="s">
        <v>667</v>
      </c>
      <c r="AR48" s="24"/>
      <c r="AS48" s="24"/>
      <c r="AT48" s="24"/>
      <c r="AU48" s="24"/>
      <c r="AV48" s="24"/>
      <c r="AW48" s="24"/>
      <c r="AX48" s="26"/>
      <c r="AY48" s="24"/>
      <c r="AZ48" s="43" t="s">
        <v>660</v>
      </c>
      <c r="BA48" s="50" t="s">
        <v>108</v>
      </c>
      <c r="BB48" s="24"/>
      <c r="BC48" s="24" t="s">
        <v>108</v>
      </c>
      <c r="BD48" s="24"/>
      <c r="BE48" s="24" t="s">
        <v>108</v>
      </c>
      <c r="BF48" s="24"/>
      <c r="BG48" s="24" t="s">
        <v>108</v>
      </c>
      <c r="BH48" s="24"/>
      <c r="BI48" s="24" t="s">
        <v>133</v>
      </c>
      <c r="BJ48" s="24" t="s">
        <v>108</v>
      </c>
      <c r="BK48" s="24"/>
      <c r="BL48" s="24" t="s">
        <v>108</v>
      </c>
      <c r="BM48" s="24"/>
      <c r="BN48" s="24" t="s">
        <v>108</v>
      </c>
      <c r="BO48" s="24"/>
      <c r="BP48" s="24" t="s">
        <v>108</v>
      </c>
      <c r="BQ48" s="24"/>
      <c r="BR48" s="24" t="s">
        <v>108</v>
      </c>
      <c r="BS48" s="24"/>
      <c r="BT48" s="24" t="s">
        <v>108</v>
      </c>
      <c r="BU48" s="24"/>
      <c r="BV48" s="24" t="s">
        <v>108</v>
      </c>
      <c r="BW48" s="43"/>
      <c r="BX48" s="50" t="s">
        <v>198</v>
      </c>
      <c r="BY48" s="24"/>
      <c r="BZ48" s="24" t="s">
        <v>198</v>
      </c>
      <c r="CA48" s="24"/>
      <c r="CB48" s="24" t="s">
        <v>198</v>
      </c>
      <c r="CC48" s="24"/>
      <c r="CD48" s="24" t="s">
        <v>198</v>
      </c>
      <c r="CE48" s="24"/>
      <c r="CF48" s="24"/>
      <c r="CG48" s="24" t="s">
        <v>198</v>
      </c>
      <c r="CH48" s="24" t="s">
        <v>198</v>
      </c>
      <c r="CI48" s="24"/>
      <c r="CJ48" s="24" t="s">
        <v>198</v>
      </c>
      <c r="CK48" s="24"/>
      <c r="CL48" s="24" t="s">
        <v>198</v>
      </c>
      <c r="CM48" s="43"/>
      <c r="CN48" s="24" t="s">
        <v>198</v>
      </c>
      <c r="CO48" s="24" t="s">
        <v>363</v>
      </c>
      <c r="CP48" s="24" t="s">
        <v>198</v>
      </c>
      <c r="CQ48" s="24"/>
      <c r="CR48" s="24" t="s">
        <v>198</v>
      </c>
      <c r="CS48" s="24"/>
      <c r="CT48" s="24" t="s">
        <v>198</v>
      </c>
      <c r="CU48" s="24"/>
      <c r="CV48" s="24" t="s">
        <v>198</v>
      </c>
      <c r="CW48" s="24" t="s">
        <v>363</v>
      </c>
      <c r="CX48" s="24" t="s">
        <v>363</v>
      </c>
      <c r="CY48" s="24"/>
    </row>
    <row r="49" spans="1:103" ht="153" x14ac:dyDescent="0.25">
      <c r="A49" s="23"/>
      <c r="B49" s="24" t="s">
        <v>419</v>
      </c>
      <c r="C49" s="24">
        <v>178289</v>
      </c>
      <c r="D49" s="24" t="s">
        <v>416</v>
      </c>
      <c r="E49" s="25">
        <v>43603</v>
      </c>
      <c r="F49" s="43" t="s">
        <v>102</v>
      </c>
      <c r="G49" s="50" t="s">
        <v>417</v>
      </c>
      <c r="H49" s="24" t="s">
        <v>418</v>
      </c>
      <c r="I49" s="24" t="s">
        <v>129</v>
      </c>
      <c r="J49" s="24" t="s">
        <v>637</v>
      </c>
      <c r="K49" s="24" t="s">
        <v>638</v>
      </c>
      <c r="L49" s="26">
        <v>12500</v>
      </c>
      <c r="M49" s="27">
        <v>0.65</v>
      </c>
      <c r="N49" s="26">
        <v>200</v>
      </c>
      <c r="O49" s="24" t="s">
        <v>639</v>
      </c>
      <c r="P49" s="26">
        <v>650000</v>
      </c>
      <c r="Q49" s="24" t="s">
        <v>680</v>
      </c>
      <c r="R49" s="24" t="s">
        <v>419</v>
      </c>
      <c r="S49" s="24" t="s">
        <v>420</v>
      </c>
      <c r="T49" s="24" t="s">
        <v>108</v>
      </c>
      <c r="U49" s="24"/>
      <c r="V49" s="24"/>
      <c r="W49" s="24"/>
      <c r="X49" s="24" t="s">
        <v>198</v>
      </c>
      <c r="Y49" s="27">
        <v>0.85</v>
      </c>
      <c r="Z49" s="24" t="s">
        <v>421</v>
      </c>
      <c r="AA49" s="24" t="s">
        <v>108</v>
      </c>
      <c r="AB49" s="43" t="s">
        <v>108</v>
      </c>
      <c r="AC49" s="50" t="s">
        <v>198</v>
      </c>
      <c r="AD49" s="24" t="s">
        <v>422</v>
      </c>
      <c r="AE49" s="24" t="s">
        <v>198</v>
      </c>
      <c r="AF49" s="24" t="s">
        <v>423</v>
      </c>
      <c r="AG49" s="24" t="s">
        <v>198</v>
      </c>
      <c r="AH49" s="24" t="s">
        <v>424</v>
      </c>
      <c r="AI49" s="24" t="s">
        <v>198</v>
      </c>
      <c r="AJ49" s="24" t="s">
        <v>425</v>
      </c>
      <c r="AK49" s="24" t="s">
        <v>109</v>
      </c>
      <c r="AL49" s="27">
        <v>0.15</v>
      </c>
      <c r="AM49" s="24">
        <v>2</v>
      </c>
      <c r="AN49" s="24"/>
      <c r="AO49" s="24" t="s">
        <v>198</v>
      </c>
      <c r="AP49" s="24" t="s">
        <v>426</v>
      </c>
      <c r="AQ49" s="24" t="s">
        <v>132</v>
      </c>
      <c r="AR49" s="24"/>
      <c r="AS49" s="24"/>
      <c r="AT49" s="24"/>
      <c r="AU49" s="24"/>
      <c r="AV49" s="24"/>
      <c r="AW49" s="24"/>
      <c r="AX49" s="26"/>
      <c r="AY49" s="24"/>
      <c r="AZ49" s="43" t="s">
        <v>652</v>
      </c>
      <c r="BA49" s="50" t="s">
        <v>198</v>
      </c>
      <c r="BB49" s="24"/>
      <c r="BC49" s="24" t="s">
        <v>198</v>
      </c>
      <c r="BD49" s="24" t="s">
        <v>427</v>
      </c>
      <c r="BE49" s="24" t="s">
        <v>198</v>
      </c>
      <c r="BF49" s="24" t="s">
        <v>428</v>
      </c>
      <c r="BG49" s="24" t="s">
        <v>198</v>
      </c>
      <c r="BH49" s="24" t="s">
        <v>429</v>
      </c>
      <c r="BI49" s="24" t="s">
        <v>661</v>
      </c>
      <c r="BJ49" s="24" t="s">
        <v>198</v>
      </c>
      <c r="BK49" s="24" t="s">
        <v>430</v>
      </c>
      <c r="BL49" s="24" t="s">
        <v>198</v>
      </c>
      <c r="BM49" s="24" t="s">
        <v>431</v>
      </c>
      <c r="BN49" s="24" t="s">
        <v>198</v>
      </c>
      <c r="BO49" s="24" t="s">
        <v>432</v>
      </c>
      <c r="BP49" s="24" t="s">
        <v>198</v>
      </c>
      <c r="BQ49" s="24"/>
      <c r="BR49" s="24" t="s">
        <v>198</v>
      </c>
      <c r="BS49" s="24" t="s">
        <v>433</v>
      </c>
      <c r="BT49" s="24" t="s">
        <v>198</v>
      </c>
      <c r="BU49" s="24" t="s">
        <v>434</v>
      </c>
      <c r="BV49" s="24" t="s">
        <v>198</v>
      </c>
      <c r="BW49" s="43"/>
      <c r="BX49" s="50" t="s">
        <v>198</v>
      </c>
      <c r="BY49" s="24" t="s">
        <v>435</v>
      </c>
      <c r="BZ49" s="24" t="s">
        <v>198</v>
      </c>
      <c r="CA49" s="24" t="s">
        <v>436</v>
      </c>
      <c r="CB49" s="24" t="s">
        <v>198</v>
      </c>
      <c r="CC49" s="24" t="s">
        <v>437</v>
      </c>
      <c r="CD49" s="24" t="s">
        <v>198</v>
      </c>
      <c r="CE49" s="24" t="s">
        <v>438</v>
      </c>
      <c r="CF49" s="24">
        <v>100</v>
      </c>
      <c r="CG49" s="24" t="s">
        <v>198</v>
      </c>
      <c r="CH49" s="24" t="s">
        <v>108</v>
      </c>
      <c r="CI49" s="24"/>
      <c r="CJ49" s="24" t="s">
        <v>198</v>
      </c>
      <c r="CK49" s="24"/>
      <c r="CL49" s="24" t="s">
        <v>198</v>
      </c>
      <c r="CM49" s="43" t="s">
        <v>439</v>
      </c>
      <c r="CN49" s="24" t="s">
        <v>198</v>
      </c>
      <c r="CO49" s="24"/>
      <c r="CP49" s="24" t="s">
        <v>198</v>
      </c>
      <c r="CQ49" s="24" t="s">
        <v>440</v>
      </c>
      <c r="CR49" s="24" t="s">
        <v>108</v>
      </c>
      <c r="CS49" s="24"/>
      <c r="CT49" s="24" t="s">
        <v>198</v>
      </c>
      <c r="CU49" s="24" t="s">
        <v>441</v>
      </c>
      <c r="CV49" s="24" t="s">
        <v>198</v>
      </c>
      <c r="CW49" s="24" t="s">
        <v>442</v>
      </c>
      <c r="CX49" s="24"/>
      <c r="CY49" s="24"/>
    </row>
    <row r="50" spans="1:103" ht="204" x14ac:dyDescent="0.25">
      <c r="A50" s="23"/>
      <c r="B50" s="24" t="s">
        <v>264</v>
      </c>
      <c r="C50" s="24">
        <v>100625</v>
      </c>
      <c r="D50" s="24" t="s">
        <v>443</v>
      </c>
      <c r="E50" s="25">
        <v>43343</v>
      </c>
      <c r="F50" s="43" t="s">
        <v>102</v>
      </c>
      <c r="G50" s="50" t="s">
        <v>444</v>
      </c>
      <c r="H50" s="24" t="s">
        <v>445</v>
      </c>
      <c r="I50" s="24" t="s">
        <v>105</v>
      </c>
      <c r="J50" s="24" t="s">
        <v>663</v>
      </c>
      <c r="K50" s="24" t="s">
        <v>638</v>
      </c>
      <c r="L50" s="26">
        <v>577</v>
      </c>
      <c r="M50" s="27">
        <v>0</v>
      </c>
      <c r="N50" s="26">
        <v>1996</v>
      </c>
      <c r="O50" s="24" t="s">
        <v>648</v>
      </c>
      <c r="P50" s="26">
        <v>1151875</v>
      </c>
      <c r="Q50" s="24" t="s">
        <v>678</v>
      </c>
      <c r="R50" s="24" t="s">
        <v>264</v>
      </c>
      <c r="S50" s="24" t="s">
        <v>446</v>
      </c>
      <c r="T50" s="24" t="s">
        <v>108</v>
      </c>
      <c r="U50" s="24"/>
      <c r="V50" s="24"/>
      <c r="W50" s="24"/>
      <c r="X50" s="24" t="s">
        <v>108</v>
      </c>
      <c r="Y50" s="27">
        <v>0.81</v>
      </c>
      <c r="Z50" s="24"/>
      <c r="AA50" s="24" t="s">
        <v>266</v>
      </c>
      <c r="AB50" s="43" t="s">
        <v>266</v>
      </c>
      <c r="AC50" s="50" t="s">
        <v>198</v>
      </c>
      <c r="AD50" s="24" t="s">
        <v>447</v>
      </c>
      <c r="AE50" s="24" t="s">
        <v>198</v>
      </c>
      <c r="AF50" s="24" t="s">
        <v>448</v>
      </c>
      <c r="AG50" s="24" t="s">
        <v>198</v>
      </c>
      <c r="AH50" s="24" t="s">
        <v>269</v>
      </c>
      <c r="AI50" s="24" t="s">
        <v>108</v>
      </c>
      <c r="AJ50" s="24"/>
      <c r="AK50" s="24" t="s">
        <v>125</v>
      </c>
      <c r="AL50" s="27">
        <v>0.26</v>
      </c>
      <c r="AM50" s="24">
        <v>5</v>
      </c>
      <c r="AN50" s="24"/>
      <c r="AO50" s="24" t="s">
        <v>198</v>
      </c>
      <c r="AP50" s="24" t="s">
        <v>270</v>
      </c>
      <c r="AQ50" s="24" t="s">
        <v>658</v>
      </c>
      <c r="AR50" s="24">
        <v>274238</v>
      </c>
      <c r="AS50" s="24"/>
      <c r="AT50" s="24">
        <v>7.5</v>
      </c>
      <c r="AU50" s="24"/>
      <c r="AV50" s="24"/>
      <c r="AW50" s="24"/>
      <c r="AX50" s="26"/>
      <c r="AY50" s="24"/>
      <c r="AZ50" s="43" t="s">
        <v>669</v>
      </c>
      <c r="BA50" s="50" t="s">
        <v>108</v>
      </c>
      <c r="BB50" s="24"/>
      <c r="BC50" s="24" t="s">
        <v>108</v>
      </c>
      <c r="BD50" s="24"/>
      <c r="BE50" s="24" t="s">
        <v>108</v>
      </c>
      <c r="BF50" s="24"/>
      <c r="BG50" s="24" t="s">
        <v>108</v>
      </c>
      <c r="BH50" s="24"/>
      <c r="BI50" s="24"/>
      <c r="BJ50" s="24" t="s">
        <v>108</v>
      </c>
      <c r="BK50" s="24"/>
      <c r="BL50" s="24" t="s">
        <v>108</v>
      </c>
      <c r="BM50" s="24"/>
      <c r="BN50" s="24" t="s">
        <v>108</v>
      </c>
      <c r="BO50" s="24"/>
      <c r="BP50" s="24" t="s">
        <v>108</v>
      </c>
      <c r="BQ50" s="24"/>
      <c r="BR50" s="24" t="s">
        <v>108</v>
      </c>
      <c r="BS50" s="24"/>
      <c r="BT50" s="24" t="s">
        <v>108</v>
      </c>
      <c r="BU50" s="24"/>
      <c r="BV50" s="24"/>
      <c r="BW50" s="43"/>
      <c r="BX50" s="50" t="s">
        <v>108</v>
      </c>
      <c r="BY50" s="24"/>
      <c r="BZ50" s="24" t="s">
        <v>108</v>
      </c>
      <c r="CA50" s="24"/>
      <c r="CB50" s="24" t="s">
        <v>108</v>
      </c>
      <c r="CC50" s="24"/>
      <c r="CD50" s="24" t="s">
        <v>108</v>
      </c>
      <c r="CE50" s="24"/>
      <c r="CF50" s="24"/>
      <c r="CG50" s="24" t="s">
        <v>108</v>
      </c>
      <c r="CH50" s="24" t="s">
        <v>108</v>
      </c>
      <c r="CI50" s="24"/>
      <c r="CJ50" s="24" t="s">
        <v>108</v>
      </c>
      <c r="CK50" s="24"/>
      <c r="CL50" s="24" t="s">
        <v>108</v>
      </c>
      <c r="CM50" s="43"/>
      <c r="CN50" s="24" t="s">
        <v>108</v>
      </c>
      <c r="CO50" s="24"/>
      <c r="CP50" s="24" t="s">
        <v>108</v>
      </c>
      <c r="CQ50" s="24"/>
      <c r="CR50" s="24" t="s">
        <v>108</v>
      </c>
      <c r="CS50" s="24"/>
      <c r="CT50" s="24" t="s">
        <v>108</v>
      </c>
      <c r="CU50" s="24"/>
      <c r="CV50" s="24" t="s">
        <v>108</v>
      </c>
      <c r="CW50" s="24"/>
      <c r="CX50" s="24"/>
      <c r="CY50" s="24"/>
    </row>
    <row r="51" spans="1:103" ht="63.75" x14ac:dyDescent="0.25">
      <c r="A51" s="23"/>
      <c r="B51" s="24" t="s">
        <v>452</v>
      </c>
      <c r="C51" s="24">
        <v>101222</v>
      </c>
      <c r="D51" s="24" t="s">
        <v>449</v>
      </c>
      <c r="E51" s="25">
        <v>42309</v>
      </c>
      <c r="F51" s="43" t="s">
        <v>102</v>
      </c>
      <c r="G51" s="50" t="s">
        <v>450</v>
      </c>
      <c r="H51" s="24" t="s">
        <v>451</v>
      </c>
      <c r="I51" s="24" t="s">
        <v>312</v>
      </c>
      <c r="J51" s="24" t="s">
        <v>637</v>
      </c>
      <c r="K51" s="24" t="s">
        <v>638</v>
      </c>
      <c r="L51" s="26">
        <v>2537</v>
      </c>
      <c r="M51" s="27">
        <v>0.19</v>
      </c>
      <c r="N51" s="26">
        <v>135</v>
      </c>
      <c r="O51" s="24" t="s">
        <v>648</v>
      </c>
      <c r="P51" s="26">
        <v>1162162</v>
      </c>
      <c r="Q51" s="24" t="s">
        <v>678</v>
      </c>
      <c r="R51" s="24" t="s">
        <v>452</v>
      </c>
      <c r="S51" s="24" t="s">
        <v>324</v>
      </c>
      <c r="T51" s="24" t="s">
        <v>108</v>
      </c>
      <c r="U51" s="24"/>
      <c r="V51" s="24"/>
      <c r="W51" s="24"/>
      <c r="X51" s="24" t="s">
        <v>108</v>
      </c>
      <c r="Y51" s="27">
        <v>0.7</v>
      </c>
      <c r="Z51" s="24"/>
      <c r="AA51" s="24" t="s">
        <v>108</v>
      </c>
      <c r="AB51" s="43" t="s">
        <v>108</v>
      </c>
      <c r="AC51" s="50" t="s">
        <v>198</v>
      </c>
      <c r="AD51" s="24"/>
      <c r="AE51" s="24" t="s">
        <v>108</v>
      </c>
      <c r="AF51" s="24"/>
      <c r="AG51" s="24" t="s">
        <v>198</v>
      </c>
      <c r="AH51" s="24" t="s">
        <v>453</v>
      </c>
      <c r="AI51" s="24" t="s">
        <v>108</v>
      </c>
      <c r="AJ51" s="24"/>
      <c r="AK51" s="24" t="s">
        <v>167</v>
      </c>
      <c r="AL51" s="27">
        <v>0</v>
      </c>
      <c r="AM51" s="24"/>
      <c r="AN51" s="24"/>
      <c r="AO51" s="24"/>
      <c r="AP51" s="24"/>
      <c r="AQ51" s="24"/>
      <c r="AR51" s="24"/>
      <c r="AS51" s="24"/>
      <c r="AT51" s="24"/>
      <c r="AU51" s="24"/>
      <c r="AV51" s="24"/>
      <c r="AW51" s="24"/>
      <c r="AX51" s="26"/>
      <c r="AY51" s="24"/>
      <c r="AZ51" s="43" t="s">
        <v>669</v>
      </c>
      <c r="BA51" s="50" t="s">
        <v>108</v>
      </c>
      <c r="BB51" s="24"/>
      <c r="BC51" s="24" t="s">
        <v>108</v>
      </c>
      <c r="BD51" s="24"/>
      <c r="BE51" s="24" t="s">
        <v>108</v>
      </c>
      <c r="BF51" s="24"/>
      <c r="BG51" s="24" t="s">
        <v>108</v>
      </c>
      <c r="BH51" s="24"/>
      <c r="BI51" s="24"/>
      <c r="BJ51" s="24" t="s">
        <v>108</v>
      </c>
      <c r="BK51" s="24"/>
      <c r="BL51" s="24" t="s">
        <v>108</v>
      </c>
      <c r="BM51" s="24"/>
      <c r="BN51" s="24"/>
      <c r="BO51" s="24"/>
      <c r="BP51" s="24" t="s">
        <v>108</v>
      </c>
      <c r="BQ51" s="24"/>
      <c r="BR51" s="24" t="s">
        <v>108</v>
      </c>
      <c r="BS51" s="24"/>
      <c r="BT51" s="24" t="s">
        <v>108</v>
      </c>
      <c r="BU51" s="24"/>
      <c r="BV51" s="24"/>
      <c r="BW51" s="43"/>
      <c r="BX51" s="50" t="s">
        <v>108</v>
      </c>
      <c r="BY51" s="24"/>
      <c r="BZ51" s="24" t="s">
        <v>108</v>
      </c>
      <c r="CA51" s="24"/>
      <c r="CB51" s="24" t="s">
        <v>108</v>
      </c>
      <c r="CC51" s="24"/>
      <c r="CD51" s="24" t="s">
        <v>108</v>
      </c>
      <c r="CE51" s="24"/>
      <c r="CF51" s="24"/>
      <c r="CG51" s="24" t="s">
        <v>198</v>
      </c>
      <c r="CH51" s="24" t="s">
        <v>108</v>
      </c>
      <c r="CI51" s="24"/>
      <c r="CJ51" s="24" t="s">
        <v>108</v>
      </c>
      <c r="CK51" s="24"/>
      <c r="CL51" s="24" t="s">
        <v>108</v>
      </c>
      <c r="CM51" s="43"/>
      <c r="CN51" s="24" t="s">
        <v>108</v>
      </c>
      <c r="CO51" s="24"/>
      <c r="CP51" s="24" t="s">
        <v>108</v>
      </c>
      <c r="CQ51" s="24"/>
      <c r="CR51" s="24" t="s">
        <v>108</v>
      </c>
      <c r="CS51" s="24"/>
      <c r="CT51" s="24" t="s">
        <v>108</v>
      </c>
      <c r="CU51" s="24"/>
      <c r="CV51" s="24" t="s">
        <v>108</v>
      </c>
      <c r="CW51" s="24"/>
      <c r="CX51" s="24"/>
      <c r="CY51" s="24"/>
    </row>
    <row r="52" spans="1:103" ht="191.25" x14ac:dyDescent="0.25">
      <c r="A52" s="23"/>
      <c r="B52" s="24" t="s">
        <v>457</v>
      </c>
      <c r="C52" s="24">
        <v>178290</v>
      </c>
      <c r="D52" s="24" t="s">
        <v>454</v>
      </c>
      <c r="E52" s="25">
        <v>43552</v>
      </c>
      <c r="F52" s="43" t="s">
        <v>102</v>
      </c>
      <c r="G52" s="50" t="s">
        <v>455</v>
      </c>
      <c r="H52" s="24" t="s">
        <v>456</v>
      </c>
      <c r="I52" s="24" t="s">
        <v>129</v>
      </c>
      <c r="J52" s="24" t="s">
        <v>637</v>
      </c>
      <c r="K52" s="24" t="s">
        <v>638</v>
      </c>
      <c r="L52" s="26">
        <v>1500</v>
      </c>
      <c r="M52" s="27">
        <v>0.1</v>
      </c>
      <c r="N52" s="26">
        <v>50</v>
      </c>
      <c r="O52" s="24" t="s">
        <v>639</v>
      </c>
      <c r="P52" s="26">
        <v>9500</v>
      </c>
      <c r="Q52" s="24" t="s">
        <v>657</v>
      </c>
      <c r="R52" s="24" t="s">
        <v>457</v>
      </c>
      <c r="S52" s="24" t="s">
        <v>458</v>
      </c>
      <c r="T52" s="24" t="s">
        <v>198</v>
      </c>
      <c r="U52" s="24" t="s">
        <v>1040</v>
      </c>
      <c r="V52" s="24" t="s">
        <v>400</v>
      </c>
      <c r="W52" s="24" t="s">
        <v>645</v>
      </c>
      <c r="X52" s="24" t="s">
        <v>198</v>
      </c>
      <c r="Y52" s="27">
        <v>0.5</v>
      </c>
      <c r="Z52" s="24" t="s">
        <v>459</v>
      </c>
      <c r="AA52" s="24" t="s">
        <v>119</v>
      </c>
      <c r="AB52" s="43" t="s">
        <v>266</v>
      </c>
      <c r="AC52" s="50" t="s">
        <v>198</v>
      </c>
      <c r="AD52" s="24" t="s">
        <v>460</v>
      </c>
      <c r="AE52" s="24" t="s">
        <v>198</v>
      </c>
      <c r="AF52" s="24" t="s">
        <v>461</v>
      </c>
      <c r="AG52" s="24" t="s">
        <v>198</v>
      </c>
      <c r="AH52" s="24" t="s">
        <v>462</v>
      </c>
      <c r="AI52" s="24" t="s">
        <v>198</v>
      </c>
      <c r="AJ52" s="24" t="s">
        <v>463</v>
      </c>
      <c r="AK52" s="24" t="s">
        <v>109</v>
      </c>
      <c r="AL52" s="27">
        <v>0.3</v>
      </c>
      <c r="AM52" s="24">
        <v>5</v>
      </c>
      <c r="AN52" s="24"/>
      <c r="AO52" s="24" t="s">
        <v>198</v>
      </c>
      <c r="AP52" s="24" t="s">
        <v>464</v>
      </c>
      <c r="AQ52" s="24" t="s">
        <v>132</v>
      </c>
      <c r="AR52" s="24"/>
      <c r="AS52" s="24"/>
      <c r="AT52" s="24"/>
      <c r="AU52" s="24"/>
      <c r="AV52" s="24">
        <v>300</v>
      </c>
      <c r="AW52" s="24">
        <v>50</v>
      </c>
      <c r="AX52" s="26">
        <v>4600</v>
      </c>
      <c r="AY52" s="24" t="s">
        <v>659</v>
      </c>
      <c r="AZ52" s="43" t="s">
        <v>669</v>
      </c>
      <c r="BA52" s="50" t="s">
        <v>108</v>
      </c>
      <c r="BB52" s="24"/>
      <c r="BC52" s="24" t="s">
        <v>108</v>
      </c>
      <c r="BD52" s="24"/>
      <c r="BE52" s="24" t="s">
        <v>108</v>
      </c>
      <c r="BF52" s="24"/>
      <c r="BG52" s="24" t="s">
        <v>108</v>
      </c>
      <c r="BH52" s="24"/>
      <c r="BI52" s="24" t="s">
        <v>133</v>
      </c>
      <c r="BJ52" s="24" t="s">
        <v>108</v>
      </c>
      <c r="BK52" s="24"/>
      <c r="BL52" s="24" t="s">
        <v>108</v>
      </c>
      <c r="BM52" s="24"/>
      <c r="BN52" s="24" t="s">
        <v>108</v>
      </c>
      <c r="BO52" s="24"/>
      <c r="BP52" s="24" t="s">
        <v>108</v>
      </c>
      <c r="BQ52" s="24"/>
      <c r="BR52" s="24" t="s">
        <v>108</v>
      </c>
      <c r="BS52" s="24"/>
      <c r="BT52" s="24" t="s">
        <v>108</v>
      </c>
      <c r="BU52" s="24"/>
      <c r="BV52" s="24" t="s">
        <v>108</v>
      </c>
      <c r="BW52" s="43"/>
      <c r="BX52" s="50" t="s">
        <v>108</v>
      </c>
      <c r="BY52" s="24"/>
      <c r="BZ52" s="24" t="s">
        <v>108</v>
      </c>
      <c r="CA52" s="24"/>
      <c r="CB52" s="24" t="s">
        <v>198</v>
      </c>
      <c r="CC52" s="24" t="s">
        <v>465</v>
      </c>
      <c r="CD52" s="24" t="s">
        <v>108</v>
      </c>
      <c r="CE52" s="24"/>
      <c r="CF52" s="24">
        <v>5</v>
      </c>
      <c r="CG52" s="24" t="s">
        <v>198</v>
      </c>
      <c r="CH52" s="24" t="s">
        <v>108</v>
      </c>
      <c r="CI52" s="24"/>
      <c r="CJ52" s="24" t="s">
        <v>108</v>
      </c>
      <c r="CK52" s="24"/>
      <c r="CL52" s="24" t="s">
        <v>198</v>
      </c>
      <c r="CM52" s="43" t="s">
        <v>466</v>
      </c>
      <c r="CN52" s="24" t="s">
        <v>198</v>
      </c>
      <c r="CO52" s="24" t="s">
        <v>467</v>
      </c>
      <c r="CP52" s="24" t="s">
        <v>108</v>
      </c>
      <c r="CQ52" s="24"/>
      <c r="CR52" s="24" t="s">
        <v>108</v>
      </c>
      <c r="CS52" s="24"/>
      <c r="CT52" s="24" t="s">
        <v>198</v>
      </c>
      <c r="CU52" s="24" t="s">
        <v>468</v>
      </c>
      <c r="CV52" s="24" t="s">
        <v>108</v>
      </c>
      <c r="CW52" s="24"/>
      <c r="CX52" s="24" t="s">
        <v>469</v>
      </c>
      <c r="CY52" s="24" t="s">
        <v>470</v>
      </c>
    </row>
    <row r="53" spans="1:103" ht="38.25" x14ac:dyDescent="0.25">
      <c r="A53" s="23"/>
      <c r="B53" s="24" t="s">
        <v>475</v>
      </c>
      <c r="C53" s="24">
        <v>150063</v>
      </c>
      <c r="D53" s="24" t="s">
        <v>471</v>
      </c>
      <c r="E53" s="25">
        <v>42125</v>
      </c>
      <c r="F53" s="43" t="s">
        <v>102</v>
      </c>
      <c r="G53" s="50" t="s">
        <v>472</v>
      </c>
      <c r="H53" s="24" t="s">
        <v>473</v>
      </c>
      <c r="I53" s="24" t="s">
        <v>474</v>
      </c>
      <c r="J53" s="24" t="s">
        <v>637</v>
      </c>
      <c r="K53" s="24" t="s">
        <v>638</v>
      </c>
      <c r="L53" s="26">
        <v>47</v>
      </c>
      <c r="M53" s="27">
        <v>1</v>
      </c>
      <c r="N53" s="26">
        <v>100</v>
      </c>
      <c r="O53" s="24" t="s">
        <v>639</v>
      </c>
      <c r="P53" s="26">
        <v>5902.2</v>
      </c>
      <c r="Q53" s="24" t="s">
        <v>678</v>
      </c>
      <c r="R53" s="24" t="s">
        <v>475</v>
      </c>
      <c r="S53" s="24" t="s">
        <v>314</v>
      </c>
      <c r="T53" s="24" t="s">
        <v>133</v>
      </c>
      <c r="U53" s="24"/>
      <c r="V53" s="24"/>
      <c r="W53" s="24" t="s">
        <v>645</v>
      </c>
      <c r="X53" s="24" t="s">
        <v>108</v>
      </c>
      <c r="Y53" s="27">
        <v>0.63</v>
      </c>
      <c r="Z53" s="24" t="s">
        <v>476</v>
      </c>
      <c r="AA53" s="24" t="s">
        <v>108</v>
      </c>
      <c r="AB53" s="43" t="s">
        <v>108</v>
      </c>
      <c r="AC53" s="50" t="s">
        <v>198</v>
      </c>
      <c r="AD53" s="24"/>
      <c r="AE53" s="24" t="s">
        <v>198</v>
      </c>
      <c r="AF53" s="24"/>
      <c r="AG53" s="24" t="s">
        <v>198</v>
      </c>
      <c r="AH53" s="24"/>
      <c r="AI53" s="24" t="s">
        <v>198</v>
      </c>
      <c r="AJ53" s="24"/>
      <c r="AK53" s="24" t="s">
        <v>109</v>
      </c>
      <c r="AL53" s="27">
        <v>0.54</v>
      </c>
      <c r="AM53" s="24">
        <v>5</v>
      </c>
      <c r="AN53" s="24" t="s">
        <v>133</v>
      </c>
      <c r="AO53" s="24" t="s">
        <v>198</v>
      </c>
      <c r="AP53" s="24"/>
      <c r="AQ53" s="24" t="s">
        <v>667</v>
      </c>
      <c r="AR53" s="24"/>
      <c r="AS53" s="24"/>
      <c r="AT53" s="24"/>
      <c r="AU53" s="24"/>
      <c r="AV53" s="24"/>
      <c r="AW53" s="24"/>
      <c r="AX53" s="26"/>
      <c r="AY53" s="24"/>
      <c r="AZ53" s="43" t="s">
        <v>669</v>
      </c>
      <c r="BA53" s="50" t="s">
        <v>108</v>
      </c>
      <c r="BB53" s="24"/>
      <c r="BC53" s="24" t="s">
        <v>108</v>
      </c>
      <c r="BD53" s="24"/>
      <c r="BE53" s="24" t="s">
        <v>108</v>
      </c>
      <c r="BF53" s="24"/>
      <c r="BG53" s="24" t="s">
        <v>108</v>
      </c>
      <c r="BH53" s="24"/>
      <c r="BI53" s="24" t="s">
        <v>133</v>
      </c>
      <c r="BJ53" s="24" t="s">
        <v>108</v>
      </c>
      <c r="BK53" s="24"/>
      <c r="BL53" s="24" t="s">
        <v>108</v>
      </c>
      <c r="BM53" s="24"/>
      <c r="BN53" s="24"/>
      <c r="BO53" s="24"/>
      <c r="BP53" s="24" t="s">
        <v>108</v>
      </c>
      <c r="BQ53" s="24"/>
      <c r="BR53" s="24" t="s">
        <v>108</v>
      </c>
      <c r="BS53" s="24"/>
      <c r="BT53" s="24" t="s">
        <v>108</v>
      </c>
      <c r="BU53" s="24"/>
      <c r="BV53" s="24"/>
      <c r="BW53" s="43"/>
      <c r="BX53" s="50" t="s">
        <v>108</v>
      </c>
      <c r="BY53" s="24"/>
      <c r="BZ53" s="24" t="s">
        <v>108</v>
      </c>
      <c r="CA53" s="24"/>
      <c r="CB53" s="24" t="s">
        <v>108</v>
      </c>
      <c r="CC53" s="24"/>
      <c r="CD53" s="24" t="s">
        <v>108</v>
      </c>
      <c r="CE53" s="24"/>
      <c r="CF53" s="24"/>
      <c r="CG53" s="24" t="s">
        <v>198</v>
      </c>
      <c r="CH53" s="24" t="s">
        <v>108</v>
      </c>
      <c r="CI53" s="24"/>
      <c r="CJ53" s="24" t="s">
        <v>108</v>
      </c>
      <c r="CK53" s="24"/>
      <c r="CL53" s="24" t="s">
        <v>108</v>
      </c>
      <c r="CM53" s="43"/>
      <c r="CN53" s="24" t="s">
        <v>108</v>
      </c>
      <c r="CO53" s="24"/>
      <c r="CP53" s="24" t="s">
        <v>108</v>
      </c>
      <c r="CQ53" s="24"/>
      <c r="CR53" s="24" t="s">
        <v>108</v>
      </c>
      <c r="CS53" s="24"/>
      <c r="CT53" s="24" t="s">
        <v>108</v>
      </c>
      <c r="CU53" s="24"/>
      <c r="CV53" s="24" t="s">
        <v>108</v>
      </c>
      <c r="CW53" s="24"/>
      <c r="CX53" s="24" t="s">
        <v>133</v>
      </c>
      <c r="CY53" s="24" t="s">
        <v>133</v>
      </c>
    </row>
    <row r="54" spans="1:103" ht="38.25" x14ac:dyDescent="0.25">
      <c r="A54" s="23"/>
      <c r="B54" s="24" t="s">
        <v>130</v>
      </c>
      <c r="C54" s="24">
        <v>102022</v>
      </c>
      <c r="D54" s="24" t="s">
        <v>477</v>
      </c>
      <c r="E54" s="25">
        <v>41883</v>
      </c>
      <c r="F54" s="43" t="s">
        <v>102</v>
      </c>
      <c r="G54" s="50" t="s">
        <v>478</v>
      </c>
      <c r="H54" s="24" t="s">
        <v>479</v>
      </c>
      <c r="I54" s="24" t="s">
        <v>129</v>
      </c>
      <c r="J54" s="24" t="s">
        <v>637</v>
      </c>
      <c r="K54" s="24" t="s">
        <v>638</v>
      </c>
      <c r="L54" s="26">
        <v>2700</v>
      </c>
      <c r="M54" s="27">
        <v>0.19</v>
      </c>
      <c r="N54" s="26">
        <v>154</v>
      </c>
      <c r="O54" s="24" t="s">
        <v>639</v>
      </c>
      <c r="P54" s="26">
        <v>41538</v>
      </c>
      <c r="Q54" s="24" t="s">
        <v>680</v>
      </c>
      <c r="R54" s="24" t="s">
        <v>130</v>
      </c>
      <c r="S54" s="24" t="s">
        <v>131</v>
      </c>
      <c r="T54" s="24" t="s">
        <v>108</v>
      </c>
      <c r="U54" s="24"/>
      <c r="V54" s="24"/>
      <c r="W54" s="24"/>
      <c r="X54" s="24" t="s">
        <v>108</v>
      </c>
      <c r="Y54" s="27">
        <v>0.98</v>
      </c>
      <c r="Z54" s="24"/>
      <c r="AA54" s="24" t="s">
        <v>108</v>
      </c>
      <c r="AB54" s="43" t="s">
        <v>108</v>
      </c>
      <c r="AC54" s="50" t="s">
        <v>108</v>
      </c>
      <c r="AD54" s="24"/>
      <c r="AE54" s="24" t="s">
        <v>108</v>
      </c>
      <c r="AF54" s="24"/>
      <c r="AG54" s="24" t="s">
        <v>198</v>
      </c>
      <c r="AH54" s="24"/>
      <c r="AI54" s="24" t="s">
        <v>198</v>
      </c>
      <c r="AJ54" s="24"/>
      <c r="AK54" s="24" t="s">
        <v>109</v>
      </c>
      <c r="AL54" s="27">
        <v>0</v>
      </c>
      <c r="AM54" s="24"/>
      <c r="AN54" s="24"/>
      <c r="AO54" s="24" t="s">
        <v>198</v>
      </c>
      <c r="AP54" s="24"/>
      <c r="AQ54" s="24"/>
      <c r="AR54" s="24"/>
      <c r="AS54" s="24"/>
      <c r="AT54" s="24"/>
      <c r="AU54" s="24"/>
      <c r="AV54" s="24"/>
      <c r="AW54" s="24"/>
      <c r="AX54" s="26"/>
      <c r="AY54" s="24"/>
      <c r="AZ54" s="43" t="s">
        <v>652</v>
      </c>
      <c r="BA54" s="50" t="s">
        <v>198</v>
      </c>
      <c r="BB54" s="24"/>
      <c r="BC54" s="24" t="s">
        <v>198</v>
      </c>
      <c r="BD54" s="24"/>
      <c r="BE54" s="24" t="s">
        <v>198</v>
      </c>
      <c r="BF54" s="24"/>
      <c r="BG54" s="24" t="s">
        <v>198</v>
      </c>
      <c r="BH54" s="24"/>
      <c r="BI54" s="24" t="s">
        <v>644</v>
      </c>
      <c r="BJ54" s="24" t="s">
        <v>108</v>
      </c>
      <c r="BK54" s="24"/>
      <c r="BL54" s="24" t="s">
        <v>108</v>
      </c>
      <c r="BM54" s="24"/>
      <c r="BN54" s="24"/>
      <c r="BO54" s="24"/>
      <c r="BP54" s="24" t="s">
        <v>198</v>
      </c>
      <c r="BQ54" s="24"/>
      <c r="BR54" s="24" t="s">
        <v>108</v>
      </c>
      <c r="BS54" s="24"/>
      <c r="BT54" s="24" t="s">
        <v>108</v>
      </c>
      <c r="BU54" s="24"/>
      <c r="BV54" s="24"/>
      <c r="BW54" s="43"/>
      <c r="BX54" s="50" t="s">
        <v>198</v>
      </c>
      <c r="BY54" s="24"/>
      <c r="BZ54" s="24" t="s">
        <v>198</v>
      </c>
      <c r="CA54" s="24"/>
      <c r="CB54" s="24" t="s">
        <v>198</v>
      </c>
      <c r="CC54" s="24"/>
      <c r="CD54" s="24" t="s">
        <v>108</v>
      </c>
      <c r="CE54" s="24"/>
      <c r="CF54" s="24"/>
      <c r="CG54" s="24" t="s">
        <v>108</v>
      </c>
      <c r="CH54" s="24" t="s">
        <v>108</v>
      </c>
      <c r="CI54" s="24"/>
      <c r="CJ54" s="24" t="s">
        <v>198</v>
      </c>
      <c r="CK54" s="24"/>
      <c r="CL54" s="24" t="s">
        <v>198</v>
      </c>
      <c r="CM54" s="43"/>
      <c r="CN54" s="24" t="s">
        <v>198</v>
      </c>
      <c r="CO54" s="24"/>
      <c r="CP54" s="24" t="s">
        <v>108</v>
      </c>
      <c r="CQ54" s="24"/>
      <c r="CR54" s="24" t="s">
        <v>108</v>
      </c>
      <c r="CS54" s="24"/>
      <c r="CT54" s="24" t="s">
        <v>108</v>
      </c>
      <c r="CU54" s="24"/>
      <c r="CV54" s="24" t="s">
        <v>108</v>
      </c>
      <c r="CW54" s="24"/>
      <c r="CX54" s="24" t="s">
        <v>132</v>
      </c>
      <c r="CY54" s="24" t="s">
        <v>133</v>
      </c>
    </row>
    <row r="55" spans="1:103" ht="102" x14ac:dyDescent="0.25">
      <c r="A55" s="23"/>
      <c r="B55" s="24" t="s">
        <v>483</v>
      </c>
      <c r="C55" s="24">
        <v>178291</v>
      </c>
      <c r="D55" s="24" t="s">
        <v>480</v>
      </c>
      <c r="E55" s="25">
        <v>43613</v>
      </c>
      <c r="F55" s="43" t="s">
        <v>102</v>
      </c>
      <c r="G55" s="50" t="s">
        <v>481</v>
      </c>
      <c r="H55" s="24" t="s">
        <v>482</v>
      </c>
      <c r="I55" s="24" t="s">
        <v>129</v>
      </c>
      <c r="J55" s="24" t="s">
        <v>637</v>
      </c>
      <c r="K55" s="24" t="s">
        <v>646</v>
      </c>
      <c r="L55" s="26">
        <v>560</v>
      </c>
      <c r="M55" s="27">
        <v>0.2</v>
      </c>
      <c r="N55" s="26">
        <v>300</v>
      </c>
      <c r="O55" s="24" t="s">
        <v>639</v>
      </c>
      <c r="P55" s="26">
        <v>105000</v>
      </c>
      <c r="Q55" s="24" t="s">
        <v>132</v>
      </c>
      <c r="R55" s="24" t="s">
        <v>483</v>
      </c>
      <c r="S55" s="24" t="s">
        <v>484</v>
      </c>
      <c r="T55" s="24"/>
      <c r="U55" s="24" t="s">
        <v>1038</v>
      </c>
      <c r="V55" s="24"/>
      <c r="W55" s="24" t="s">
        <v>645</v>
      </c>
      <c r="X55" s="24" t="s">
        <v>108</v>
      </c>
      <c r="Y55" s="27">
        <v>0.47</v>
      </c>
      <c r="Z55" s="24" t="s">
        <v>485</v>
      </c>
      <c r="AA55" s="24" t="s">
        <v>119</v>
      </c>
      <c r="AB55" s="43" t="s">
        <v>119</v>
      </c>
      <c r="AC55" s="50" t="s">
        <v>198</v>
      </c>
      <c r="AD55" s="24" t="s">
        <v>486</v>
      </c>
      <c r="AE55" s="24" t="s">
        <v>198</v>
      </c>
      <c r="AF55" s="24" t="s">
        <v>487</v>
      </c>
      <c r="AG55" s="24" t="s">
        <v>198</v>
      </c>
      <c r="AH55" s="24" t="s">
        <v>488</v>
      </c>
      <c r="AI55" s="24" t="s">
        <v>198</v>
      </c>
      <c r="AJ55" s="24" t="s">
        <v>489</v>
      </c>
      <c r="AK55" s="24" t="s">
        <v>167</v>
      </c>
      <c r="AL55" s="27">
        <v>0.48</v>
      </c>
      <c r="AM55" s="24">
        <v>3</v>
      </c>
      <c r="AN55" s="24" t="s">
        <v>490</v>
      </c>
      <c r="AO55" s="24" t="s">
        <v>198</v>
      </c>
      <c r="AP55" s="24" t="s">
        <v>491</v>
      </c>
      <c r="AQ55" s="24" t="s">
        <v>679</v>
      </c>
      <c r="AR55" s="24">
        <v>6500</v>
      </c>
      <c r="AS55" s="24"/>
      <c r="AT55" s="24"/>
      <c r="AU55" s="24"/>
      <c r="AV55" s="24">
        <v>4000</v>
      </c>
      <c r="AW55" s="24">
        <v>50</v>
      </c>
      <c r="AX55" s="26">
        <v>6000</v>
      </c>
      <c r="AY55" s="24" t="s">
        <v>659</v>
      </c>
      <c r="AZ55" s="43" t="s">
        <v>669</v>
      </c>
      <c r="BA55" s="50" t="s">
        <v>108</v>
      </c>
      <c r="BB55" s="24"/>
      <c r="BC55" s="24" t="s">
        <v>198</v>
      </c>
      <c r="BD55" s="24" t="s">
        <v>492</v>
      </c>
      <c r="BE55" s="24" t="s">
        <v>108</v>
      </c>
      <c r="BF55" s="24"/>
      <c r="BG55" s="24" t="s">
        <v>108</v>
      </c>
      <c r="BH55" s="24"/>
      <c r="BI55" s="24" t="s">
        <v>661</v>
      </c>
      <c r="BJ55" s="24" t="s">
        <v>198</v>
      </c>
      <c r="BK55" s="24" t="s">
        <v>493</v>
      </c>
      <c r="BL55" s="24" t="s">
        <v>198</v>
      </c>
      <c r="BM55" s="24" t="s">
        <v>494</v>
      </c>
      <c r="BN55" s="24" t="s">
        <v>108</v>
      </c>
      <c r="BO55" s="24"/>
      <c r="BP55" s="24" t="s">
        <v>198</v>
      </c>
      <c r="BQ55" s="24" t="s">
        <v>495</v>
      </c>
      <c r="BR55" s="24" t="s">
        <v>108</v>
      </c>
      <c r="BS55" s="24"/>
      <c r="BT55" s="24" t="s">
        <v>108</v>
      </c>
      <c r="BU55" s="24"/>
      <c r="BV55" s="24" t="s">
        <v>108</v>
      </c>
      <c r="BW55" s="43"/>
      <c r="BX55" s="50" t="s">
        <v>108</v>
      </c>
      <c r="BY55" s="24"/>
      <c r="BZ55" s="24" t="s">
        <v>108</v>
      </c>
      <c r="CA55" s="24"/>
      <c r="CB55" s="24" t="s">
        <v>198</v>
      </c>
      <c r="CC55" s="24" t="s">
        <v>496</v>
      </c>
      <c r="CD55" s="24" t="s">
        <v>198</v>
      </c>
      <c r="CE55" s="24" t="s">
        <v>497</v>
      </c>
      <c r="CF55" s="24">
        <v>500</v>
      </c>
      <c r="CG55" s="24" t="s">
        <v>198</v>
      </c>
      <c r="CH55" s="24" t="s">
        <v>198</v>
      </c>
      <c r="CI55" s="24" t="s">
        <v>498</v>
      </c>
      <c r="CJ55" s="24" t="s">
        <v>108</v>
      </c>
      <c r="CK55" s="24"/>
      <c r="CL55" s="24" t="s">
        <v>198</v>
      </c>
      <c r="CM55" s="43" t="s">
        <v>499</v>
      </c>
      <c r="CN55" s="24" t="s">
        <v>108</v>
      </c>
      <c r="CO55" s="24"/>
      <c r="CP55" s="24" t="s">
        <v>108</v>
      </c>
      <c r="CQ55" s="24"/>
      <c r="CR55" s="24" t="s">
        <v>108</v>
      </c>
      <c r="CS55" s="24"/>
      <c r="CT55" s="24" t="s">
        <v>198</v>
      </c>
      <c r="CU55" s="24" t="s">
        <v>500</v>
      </c>
      <c r="CV55" s="24" t="s">
        <v>198</v>
      </c>
      <c r="CW55" s="24" t="s">
        <v>501</v>
      </c>
      <c r="CX55" s="24"/>
      <c r="CY55" s="24"/>
    </row>
    <row r="56" spans="1:103" ht="114.75" x14ac:dyDescent="0.25">
      <c r="A56" s="23"/>
      <c r="B56" s="24" t="s">
        <v>151</v>
      </c>
      <c r="C56" s="24">
        <v>101873</v>
      </c>
      <c r="D56" s="24" t="s">
        <v>502</v>
      </c>
      <c r="E56" s="25">
        <v>43465</v>
      </c>
      <c r="F56" s="43" t="s">
        <v>102</v>
      </c>
      <c r="G56" s="50" t="s">
        <v>503</v>
      </c>
      <c r="H56" s="24" t="s">
        <v>504</v>
      </c>
      <c r="I56" s="24" t="s">
        <v>150</v>
      </c>
      <c r="J56" s="24" t="s">
        <v>655</v>
      </c>
      <c r="K56" s="24" t="s">
        <v>647</v>
      </c>
      <c r="L56" s="26">
        <v>17968</v>
      </c>
      <c r="M56" s="27">
        <v>0.09</v>
      </c>
      <c r="N56" s="26">
        <v>244</v>
      </c>
      <c r="O56" s="24" t="s">
        <v>672</v>
      </c>
      <c r="P56" s="26">
        <v>33000000</v>
      </c>
      <c r="Q56" s="24" t="s">
        <v>678</v>
      </c>
      <c r="R56" s="24" t="s">
        <v>151</v>
      </c>
      <c r="S56" s="24" t="s">
        <v>505</v>
      </c>
      <c r="T56" s="24" t="s">
        <v>133</v>
      </c>
      <c r="U56" s="24"/>
      <c r="V56" s="24"/>
      <c r="W56" s="24" t="s">
        <v>654</v>
      </c>
      <c r="X56" s="24" t="s">
        <v>108</v>
      </c>
      <c r="Y56" s="27">
        <v>0.7</v>
      </c>
      <c r="Z56" s="24" t="s">
        <v>506</v>
      </c>
      <c r="AA56" s="24" t="s">
        <v>108</v>
      </c>
      <c r="AB56" s="43" t="s">
        <v>108</v>
      </c>
      <c r="AC56" s="50" t="s">
        <v>198</v>
      </c>
      <c r="AD56" s="24" t="s">
        <v>507</v>
      </c>
      <c r="AE56" s="24" t="s">
        <v>108</v>
      </c>
      <c r="AF56" s="24"/>
      <c r="AG56" s="24" t="s">
        <v>108</v>
      </c>
      <c r="AH56" s="24"/>
      <c r="AI56" s="24" t="s">
        <v>108</v>
      </c>
      <c r="AJ56" s="24"/>
      <c r="AK56" s="24" t="s">
        <v>109</v>
      </c>
      <c r="AL56" s="27">
        <v>0.25</v>
      </c>
      <c r="AM56" s="24">
        <v>15</v>
      </c>
      <c r="AN56" s="24" t="s">
        <v>508</v>
      </c>
      <c r="AO56" s="24" t="s">
        <v>198</v>
      </c>
      <c r="AP56" s="24" t="s">
        <v>155</v>
      </c>
      <c r="AQ56" s="24"/>
      <c r="AR56" s="24"/>
      <c r="AS56" s="24"/>
      <c r="AT56" s="24"/>
      <c r="AU56" s="24"/>
      <c r="AV56" s="24"/>
      <c r="AW56" s="24"/>
      <c r="AX56" s="26"/>
      <c r="AY56" s="24" t="s">
        <v>659</v>
      </c>
      <c r="AZ56" s="43" t="s">
        <v>660</v>
      </c>
      <c r="BA56" s="50" t="s">
        <v>108</v>
      </c>
      <c r="BB56" s="24"/>
      <c r="BC56" s="24" t="s">
        <v>108</v>
      </c>
      <c r="BD56" s="24"/>
      <c r="BE56" s="24" t="s">
        <v>108</v>
      </c>
      <c r="BF56" s="24"/>
      <c r="BG56" s="24" t="s">
        <v>108</v>
      </c>
      <c r="BH56" s="24"/>
      <c r="BI56" s="24"/>
      <c r="BJ56" s="24" t="s">
        <v>108</v>
      </c>
      <c r="BK56" s="24"/>
      <c r="BL56" s="24" t="s">
        <v>108</v>
      </c>
      <c r="BM56" s="24"/>
      <c r="BN56" s="24" t="s">
        <v>108</v>
      </c>
      <c r="BO56" s="24"/>
      <c r="BP56" s="24" t="s">
        <v>108</v>
      </c>
      <c r="BQ56" s="24"/>
      <c r="BR56" s="24" t="s">
        <v>108</v>
      </c>
      <c r="BS56" s="24"/>
      <c r="BT56" s="24" t="s">
        <v>108</v>
      </c>
      <c r="BU56" s="24"/>
      <c r="BV56" s="24" t="s">
        <v>108</v>
      </c>
      <c r="BW56" s="43"/>
      <c r="BX56" s="50" t="s">
        <v>108</v>
      </c>
      <c r="BY56" s="24"/>
      <c r="BZ56" s="24" t="s">
        <v>108</v>
      </c>
      <c r="CA56" s="24"/>
      <c r="CB56" s="24" t="s">
        <v>108</v>
      </c>
      <c r="CC56" s="24"/>
      <c r="CD56" s="24" t="s">
        <v>108</v>
      </c>
      <c r="CE56" s="24"/>
      <c r="CF56" s="24"/>
      <c r="CG56" s="24" t="s">
        <v>108</v>
      </c>
      <c r="CH56" s="24" t="s">
        <v>108</v>
      </c>
      <c r="CI56" s="24"/>
      <c r="CJ56" s="24" t="s">
        <v>108</v>
      </c>
      <c r="CK56" s="24"/>
      <c r="CL56" s="24" t="s">
        <v>108</v>
      </c>
      <c r="CM56" s="43"/>
      <c r="CN56" s="24" t="s">
        <v>108</v>
      </c>
      <c r="CO56" s="24"/>
      <c r="CP56" s="24" t="s">
        <v>108</v>
      </c>
      <c r="CQ56" s="24"/>
      <c r="CR56" s="24" t="s">
        <v>108</v>
      </c>
      <c r="CS56" s="24"/>
      <c r="CT56" s="24" t="s">
        <v>108</v>
      </c>
      <c r="CU56" s="24"/>
      <c r="CV56" s="24" t="s">
        <v>108</v>
      </c>
      <c r="CW56" s="24"/>
      <c r="CX56" s="24"/>
      <c r="CY56" s="24"/>
    </row>
    <row r="57" spans="1:103" ht="114.75" x14ac:dyDescent="0.25">
      <c r="A57" s="23"/>
      <c r="B57" s="24" t="s">
        <v>511</v>
      </c>
      <c r="C57" s="24">
        <v>101883</v>
      </c>
      <c r="D57" s="24" t="s">
        <v>509</v>
      </c>
      <c r="E57" s="25">
        <v>43343</v>
      </c>
      <c r="F57" s="43" t="s">
        <v>102</v>
      </c>
      <c r="G57" s="50" t="s">
        <v>349</v>
      </c>
      <c r="H57" s="24" t="s">
        <v>510</v>
      </c>
      <c r="I57" s="24" t="s">
        <v>129</v>
      </c>
      <c r="J57" s="24" t="s">
        <v>637</v>
      </c>
      <c r="K57" s="24" t="s">
        <v>638</v>
      </c>
      <c r="L57" s="26">
        <v>1944</v>
      </c>
      <c r="M57" s="27">
        <v>0.05</v>
      </c>
      <c r="N57" s="26">
        <v>260</v>
      </c>
      <c r="O57" s="24" t="s">
        <v>639</v>
      </c>
      <c r="P57" s="26">
        <v>261488</v>
      </c>
      <c r="Q57" s="24" t="s">
        <v>678</v>
      </c>
      <c r="R57" s="24" t="s">
        <v>511</v>
      </c>
      <c r="S57" s="24" t="s">
        <v>420</v>
      </c>
      <c r="T57" s="24" t="s">
        <v>108</v>
      </c>
      <c r="U57" s="24"/>
      <c r="V57" s="24"/>
      <c r="W57" s="24"/>
      <c r="X57" s="24" t="s">
        <v>198</v>
      </c>
      <c r="Y57" s="27">
        <v>0.36</v>
      </c>
      <c r="Z57" s="24"/>
      <c r="AA57" s="24" t="s">
        <v>108</v>
      </c>
      <c r="AB57" s="43" t="s">
        <v>108</v>
      </c>
      <c r="AC57" s="50" t="s">
        <v>198</v>
      </c>
      <c r="AD57" s="24" t="s">
        <v>512</v>
      </c>
      <c r="AE57" s="24" t="s">
        <v>198</v>
      </c>
      <c r="AF57" s="24" t="s">
        <v>513</v>
      </c>
      <c r="AG57" s="24" t="s">
        <v>198</v>
      </c>
      <c r="AH57" s="24" t="s">
        <v>514</v>
      </c>
      <c r="AI57" s="24" t="s">
        <v>198</v>
      </c>
      <c r="AJ57" s="24" t="s">
        <v>515</v>
      </c>
      <c r="AK57" s="24" t="s">
        <v>167</v>
      </c>
      <c r="AL57" s="27">
        <v>0.8</v>
      </c>
      <c r="AM57" s="24"/>
      <c r="AN57" s="24"/>
      <c r="AO57" s="24" t="s">
        <v>198</v>
      </c>
      <c r="AP57" s="24" t="s">
        <v>516</v>
      </c>
      <c r="AQ57" s="24" t="s">
        <v>667</v>
      </c>
      <c r="AR57" s="24"/>
      <c r="AS57" s="24"/>
      <c r="AT57" s="24">
        <v>0.8</v>
      </c>
      <c r="AU57" s="24"/>
      <c r="AV57" s="24"/>
      <c r="AW57" s="24"/>
      <c r="AX57" s="26"/>
      <c r="AY57" s="24"/>
      <c r="AZ57" s="43" t="s">
        <v>652</v>
      </c>
      <c r="BA57" s="50" t="s">
        <v>108</v>
      </c>
      <c r="BB57" s="24"/>
      <c r="BC57" s="24" t="s">
        <v>108</v>
      </c>
      <c r="BD57" s="24"/>
      <c r="BE57" s="24" t="s">
        <v>108</v>
      </c>
      <c r="BF57" s="24"/>
      <c r="BG57" s="24" t="s">
        <v>108</v>
      </c>
      <c r="BH57" s="24"/>
      <c r="BI57" s="24"/>
      <c r="BJ57" s="24" t="s">
        <v>108</v>
      </c>
      <c r="BK57" s="24"/>
      <c r="BL57" s="24" t="s">
        <v>108</v>
      </c>
      <c r="BM57" s="24"/>
      <c r="BN57" s="24" t="s">
        <v>108</v>
      </c>
      <c r="BO57" s="24"/>
      <c r="BP57" s="24" t="s">
        <v>108</v>
      </c>
      <c r="BQ57" s="24"/>
      <c r="BR57" s="24" t="s">
        <v>108</v>
      </c>
      <c r="BS57" s="24"/>
      <c r="BT57" s="24" t="s">
        <v>108</v>
      </c>
      <c r="BU57" s="24"/>
      <c r="BV57" s="24" t="s">
        <v>108</v>
      </c>
      <c r="BW57" s="43"/>
      <c r="BX57" s="50" t="s">
        <v>108</v>
      </c>
      <c r="BY57" s="24"/>
      <c r="BZ57" s="24" t="s">
        <v>108</v>
      </c>
      <c r="CA57" s="24"/>
      <c r="CB57" s="24" t="s">
        <v>108</v>
      </c>
      <c r="CC57" s="24"/>
      <c r="CD57" s="24" t="s">
        <v>108</v>
      </c>
      <c r="CE57" s="24"/>
      <c r="CF57" s="24"/>
      <c r="CG57" s="24" t="s">
        <v>198</v>
      </c>
      <c r="CH57" s="24" t="s">
        <v>108</v>
      </c>
      <c r="CI57" s="24"/>
      <c r="CJ57" s="24" t="s">
        <v>198</v>
      </c>
      <c r="CK57" s="24" t="s">
        <v>517</v>
      </c>
      <c r="CL57" s="24" t="s">
        <v>198</v>
      </c>
      <c r="CM57" s="43" t="s">
        <v>518</v>
      </c>
      <c r="CN57" s="24" t="s">
        <v>108</v>
      </c>
      <c r="CO57" s="24"/>
      <c r="CP57" s="24" t="s">
        <v>108</v>
      </c>
      <c r="CQ57" s="24"/>
      <c r="CR57" s="24" t="s">
        <v>108</v>
      </c>
      <c r="CS57" s="24"/>
      <c r="CT57" s="24" t="s">
        <v>198</v>
      </c>
      <c r="CU57" s="24" t="s">
        <v>519</v>
      </c>
      <c r="CV57" s="24" t="s">
        <v>198</v>
      </c>
      <c r="CW57" s="24" t="s">
        <v>520</v>
      </c>
      <c r="CX57" s="24" t="s">
        <v>363</v>
      </c>
      <c r="CY57" s="24"/>
    </row>
    <row r="58" spans="1:103" ht="165.75" x14ac:dyDescent="0.25">
      <c r="A58" s="23"/>
      <c r="B58" s="24" t="s">
        <v>264</v>
      </c>
      <c r="C58" s="24">
        <v>100625</v>
      </c>
      <c r="D58" s="24" t="s">
        <v>521</v>
      </c>
      <c r="E58" s="25">
        <v>42247</v>
      </c>
      <c r="F58" s="43" t="s">
        <v>102</v>
      </c>
      <c r="G58" s="50" t="s">
        <v>522</v>
      </c>
      <c r="H58" s="24" t="s">
        <v>523</v>
      </c>
      <c r="I58" s="24" t="s">
        <v>105</v>
      </c>
      <c r="J58" s="24" t="s">
        <v>663</v>
      </c>
      <c r="K58" s="24" t="s">
        <v>646</v>
      </c>
      <c r="L58" s="26">
        <v>84484</v>
      </c>
      <c r="M58" s="27">
        <v>0.1</v>
      </c>
      <c r="N58" s="26">
        <v>587</v>
      </c>
      <c r="O58" s="24" t="s">
        <v>672</v>
      </c>
      <c r="P58" s="26">
        <v>47874075</v>
      </c>
      <c r="Q58" s="24" t="s">
        <v>678</v>
      </c>
      <c r="R58" s="24" t="s">
        <v>264</v>
      </c>
      <c r="S58" s="24" t="s">
        <v>524</v>
      </c>
      <c r="T58" s="24" t="s">
        <v>108</v>
      </c>
      <c r="U58" s="24"/>
      <c r="V58" s="24"/>
      <c r="W58" s="24" t="s">
        <v>420</v>
      </c>
      <c r="X58" s="24" t="s">
        <v>108</v>
      </c>
      <c r="Y58" s="27">
        <v>0.81</v>
      </c>
      <c r="Z58" s="24" t="s">
        <v>525</v>
      </c>
      <c r="AA58" s="24" t="s">
        <v>266</v>
      </c>
      <c r="AB58" s="43" t="s">
        <v>266</v>
      </c>
      <c r="AC58" s="50" t="s">
        <v>108</v>
      </c>
      <c r="AD58" s="24"/>
      <c r="AE58" s="24" t="s">
        <v>198</v>
      </c>
      <c r="AF58" s="24" t="s">
        <v>526</v>
      </c>
      <c r="AG58" s="24" t="s">
        <v>198</v>
      </c>
      <c r="AH58" s="24" t="s">
        <v>527</v>
      </c>
      <c r="AI58" s="24" t="s">
        <v>108</v>
      </c>
      <c r="AJ58" s="24"/>
      <c r="AK58" s="24" t="s">
        <v>109</v>
      </c>
      <c r="AL58" s="27">
        <v>0.26</v>
      </c>
      <c r="AM58" s="24">
        <v>5</v>
      </c>
      <c r="AN58" s="24"/>
      <c r="AO58" s="24" t="s">
        <v>198</v>
      </c>
      <c r="AP58" s="24" t="s">
        <v>270</v>
      </c>
      <c r="AQ58" s="24" t="s">
        <v>658</v>
      </c>
      <c r="AR58" s="24">
        <v>274238</v>
      </c>
      <c r="AS58" s="24"/>
      <c r="AT58" s="24">
        <v>7.5</v>
      </c>
      <c r="AU58" s="24"/>
      <c r="AV58" s="24"/>
      <c r="AW58" s="24"/>
      <c r="AX58" s="26"/>
      <c r="AY58" s="24"/>
      <c r="AZ58" s="43" t="s">
        <v>669</v>
      </c>
      <c r="BA58" s="50" t="s">
        <v>108</v>
      </c>
      <c r="BB58" s="24"/>
      <c r="BC58" s="24" t="s">
        <v>108</v>
      </c>
      <c r="BD58" s="24"/>
      <c r="BE58" s="24" t="s">
        <v>108</v>
      </c>
      <c r="BF58" s="24"/>
      <c r="BG58" s="24" t="s">
        <v>108</v>
      </c>
      <c r="BH58" s="24"/>
      <c r="BI58" s="24"/>
      <c r="BJ58" s="24" t="s">
        <v>108</v>
      </c>
      <c r="BK58" s="24"/>
      <c r="BL58" s="24" t="s">
        <v>108</v>
      </c>
      <c r="BM58" s="24"/>
      <c r="BN58" s="24" t="s">
        <v>108</v>
      </c>
      <c r="BO58" s="24"/>
      <c r="BP58" s="24" t="s">
        <v>198</v>
      </c>
      <c r="BQ58" s="24"/>
      <c r="BR58" s="24" t="s">
        <v>108</v>
      </c>
      <c r="BS58" s="24"/>
      <c r="BT58" s="24" t="s">
        <v>108</v>
      </c>
      <c r="BU58" s="24"/>
      <c r="BV58" s="24"/>
      <c r="BW58" s="43"/>
      <c r="BX58" s="50" t="s">
        <v>108</v>
      </c>
      <c r="BY58" s="24"/>
      <c r="BZ58" s="24" t="s">
        <v>108</v>
      </c>
      <c r="CA58" s="24"/>
      <c r="CB58" s="24" t="s">
        <v>108</v>
      </c>
      <c r="CC58" s="24"/>
      <c r="CD58" s="24" t="s">
        <v>108</v>
      </c>
      <c r="CE58" s="24"/>
      <c r="CF58" s="24"/>
      <c r="CG58" s="24" t="s">
        <v>198</v>
      </c>
      <c r="CH58" s="24" t="s">
        <v>108</v>
      </c>
      <c r="CI58" s="24"/>
      <c r="CJ58" s="24" t="s">
        <v>108</v>
      </c>
      <c r="CK58" s="24"/>
      <c r="CL58" s="24" t="s">
        <v>108</v>
      </c>
      <c r="CM58" s="43"/>
      <c r="CN58" s="24" t="s">
        <v>108</v>
      </c>
      <c r="CO58" s="24"/>
      <c r="CP58" s="24" t="s">
        <v>108</v>
      </c>
      <c r="CQ58" s="24"/>
      <c r="CR58" s="24" t="s">
        <v>108</v>
      </c>
      <c r="CS58" s="24"/>
      <c r="CT58" s="24" t="s">
        <v>198</v>
      </c>
      <c r="CU58" s="24" t="s">
        <v>528</v>
      </c>
      <c r="CV58" s="24" t="s">
        <v>198</v>
      </c>
      <c r="CW58" s="24" t="s">
        <v>529</v>
      </c>
      <c r="CX58" s="24" t="s">
        <v>530</v>
      </c>
      <c r="CY58" s="24"/>
    </row>
    <row r="59" spans="1:103" ht="204" x14ac:dyDescent="0.25">
      <c r="A59" s="23"/>
      <c r="B59" s="24" t="s">
        <v>682</v>
      </c>
      <c r="C59" s="24">
        <v>114755</v>
      </c>
      <c r="D59" s="24" t="s">
        <v>531</v>
      </c>
      <c r="E59" s="25">
        <v>42461</v>
      </c>
      <c r="F59" s="43" t="s">
        <v>102</v>
      </c>
      <c r="G59" s="50" t="s">
        <v>532</v>
      </c>
      <c r="H59" s="24" t="s">
        <v>533</v>
      </c>
      <c r="I59" s="24" t="s">
        <v>137</v>
      </c>
      <c r="J59" s="24" t="s">
        <v>646</v>
      </c>
      <c r="K59" s="24" t="s">
        <v>638</v>
      </c>
      <c r="L59" s="26">
        <v>5500</v>
      </c>
      <c r="M59" s="27">
        <v>0.09</v>
      </c>
      <c r="N59" s="26">
        <v>615</v>
      </c>
      <c r="O59" s="24" t="s">
        <v>656</v>
      </c>
      <c r="P59" s="26">
        <v>4615385</v>
      </c>
      <c r="Q59" s="24" t="s">
        <v>640</v>
      </c>
      <c r="R59" s="24" t="s">
        <v>682</v>
      </c>
      <c r="S59" s="24" t="s">
        <v>131</v>
      </c>
      <c r="T59" s="24" t="s">
        <v>108</v>
      </c>
      <c r="U59" s="24"/>
      <c r="V59" s="24"/>
      <c r="W59" s="24"/>
      <c r="X59" s="24" t="s">
        <v>198</v>
      </c>
      <c r="Y59" s="27">
        <v>1</v>
      </c>
      <c r="Z59" s="24"/>
      <c r="AA59" s="24" t="s">
        <v>119</v>
      </c>
      <c r="AB59" s="43" t="s">
        <v>108</v>
      </c>
      <c r="AC59" s="50" t="s">
        <v>198</v>
      </c>
      <c r="AD59" s="24"/>
      <c r="AE59" s="24" t="s">
        <v>198</v>
      </c>
      <c r="AF59" s="24"/>
      <c r="AG59" s="24" t="s">
        <v>198</v>
      </c>
      <c r="AH59" s="24" t="s">
        <v>139</v>
      </c>
      <c r="AI59" s="24" t="s">
        <v>108</v>
      </c>
      <c r="AJ59" s="24"/>
      <c r="AK59" s="24" t="s">
        <v>109</v>
      </c>
      <c r="AL59" s="27">
        <v>0</v>
      </c>
      <c r="AM59" s="24"/>
      <c r="AN59" s="24"/>
      <c r="AO59" s="24"/>
      <c r="AP59" s="24"/>
      <c r="AQ59" s="24"/>
      <c r="AR59" s="24"/>
      <c r="AS59" s="24"/>
      <c r="AT59" s="24"/>
      <c r="AU59" s="24"/>
      <c r="AV59" s="24"/>
      <c r="AW59" s="24"/>
      <c r="AX59" s="26"/>
      <c r="AY59" s="24"/>
      <c r="AZ59" s="43" t="s">
        <v>669</v>
      </c>
      <c r="BA59" s="50" t="s">
        <v>108</v>
      </c>
      <c r="BB59" s="24"/>
      <c r="BC59" s="24" t="s">
        <v>108</v>
      </c>
      <c r="BD59" s="24"/>
      <c r="BE59" s="24" t="s">
        <v>108</v>
      </c>
      <c r="BF59" s="24"/>
      <c r="BG59" s="24" t="s">
        <v>108</v>
      </c>
      <c r="BH59" s="24"/>
      <c r="BI59" s="24"/>
      <c r="BJ59" s="24" t="s">
        <v>108</v>
      </c>
      <c r="BK59" s="24"/>
      <c r="BL59" s="24" t="s">
        <v>108</v>
      </c>
      <c r="BM59" s="24"/>
      <c r="BN59" s="24"/>
      <c r="BO59" s="24"/>
      <c r="BP59" s="24" t="s">
        <v>108</v>
      </c>
      <c r="BQ59" s="24"/>
      <c r="BR59" s="24" t="s">
        <v>108</v>
      </c>
      <c r="BS59" s="24"/>
      <c r="BT59" s="24" t="s">
        <v>108</v>
      </c>
      <c r="BU59" s="24"/>
      <c r="BV59" s="24"/>
      <c r="BW59" s="43"/>
      <c r="BX59" s="50" t="s">
        <v>198</v>
      </c>
      <c r="BY59" s="24"/>
      <c r="BZ59" s="24" t="s">
        <v>198</v>
      </c>
      <c r="CA59" s="24"/>
      <c r="CB59" s="24" t="s">
        <v>198</v>
      </c>
      <c r="CC59" s="24"/>
      <c r="CD59" s="24" t="s">
        <v>198</v>
      </c>
      <c r="CE59" s="24"/>
      <c r="CF59" s="24"/>
      <c r="CG59" s="24" t="s">
        <v>198</v>
      </c>
      <c r="CH59" s="24" t="s">
        <v>198</v>
      </c>
      <c r="CI59" s="24"/>
      <c r="CJ59" s="24" t="s">
        <v>198</v>
      </c>
      <c r="CK59" s="24"/>
      <c r="CL59" s="24" t="s">
        <v>198</v>
      </c>
      <c r="CM59" s="43"/>
      <c r="CN59" s="24" t="s">
        <v>198</v>
      </c>
      <c r="CO59" s="24"/>
      <c r="CP59" s="24" t="s">
        <v>108</v>
      </c>
      <c r="CQ59" s="24"/>
      <c r="CR59" s="24" t="s">
        <v>108</v>
      </c>
      <c r="CS59" s="24"/>
      <c r="CT59" s="24" t="s">
        <v>198</v>
      </c>
      <c r="CU59" s="24"/>
      <c r="CV59" s="24" t="s">
        <v>108</v>
      </c>
      <c r="CW59" s="24"/>
      <c r="CX59" s="24"/>
      <c r="CY59" s="24"/>
    </row>
    <row r="60" spans="1:103" ht="51" x14ac:dyDescent="0.25">
      <c r="A60" s="23"/>
      <c r="B60" s="24" t="s">
        <v>1006</v>
      </c>
      <c r="C60" s="24">
        <v>102289</v>
      </c>
      <c r="D60" s="24" t="s">
        <v>534</v>
      </c>
      <c r="E60" s="25">
        <v>41883</v>
      </c>
      <c r="F60" s="43" t="s">
        <v>102</v>
      </c>
      <c r="G60" s="50" t="s">
        <v>535</v>
      </c>
      <c r="H60" s="24" t="s">
        <v>536</v>
      </c>
      <c r="I60" s="24" t="s">
        <v>329</v>
      </c>
      <c r="J60" s="24" t="s">
        <v>637</v>
      </c>
      <c r="K60" s="24" t="s">
        <v>638</v>
      </c>
      <c r="L60" s="26">
        <v>4870</v>
      </c>
      <c r="M60" s="27">
        <v>0.18</v>
      </c>
      <c r="N60" s="26">
        <v>500</v>
      </c>
      <c r="O60" s="24" t="s">
        <v>648</v>
      </c>
      <c r="P60" s="26">
        <v>1556968.45</v>
      </c>
      <c r="Q60" s="24" t="s">
        <v>678</v>
      </c>
      <c r="R60" s="24" t="s">
        <v>1006</v>
      </c>
      <c r="S60" s="24" t="s">
        <v>324</v>
      </c>
      <c r="T60" s="24" t="s">
        <v>108</v>
      </c>
      <c r="U60" s="24"/>
      <c r="V60" s="24"/>
      <c r="W60" s="24"/>
      <c r="X60" s="24" t="s">
        <v>108</v>
      </c>
      <c r="Y60" s="27">
        <v>0.36</v>
      </c>
      <c r="Z60" s="24"/>
      <c r="AA60" s="24" t="s">
        <v>108</v>
      </c>
      <c r="AB60" s="43" t="s">
        <v>108</v>
      </c>
      <c r="AC60" s="50" t="s">
        <v>108</v>
      </c>
      <c r="AD60" s="24"/>
      <c r="AE60" s="24" t="s">
        <v>198</v>
      </c>
      <c r="AF60" s="24"/>
      <c r="AG60" s="24" t="s">
        <v>198</v>
      </c>
      <c r="AH60" s="24" t="s">
        <v>453</v>
      </c>
      <c r="AI60" s="24" t="s">
        <v>198</v>
      </c>
      <c r="AJ60" s="24" t="s">
        <v>537</v>
      </c>
      <c r="AK60" s="24" t="s">
        <v>109</v>
      </c>
      <c r="AL60" s="27">
        <v>0</v>
      </c>
      <c r="AM60" s="24"/>
      <c r="AN60" s="24"/>
      <c r="AO60" s="24"/>
      <c r="AP60" s="24"/>
      <c r="AQ60" s="24"/>
      <c r="AR60" s="24"/>
      <c r="AS60" s="24"/>
      <c r="AT60" s="24"/>
      <c r="AU60" s="24"/>
      <c r="AV60" s="24"/>
      <c r="AW60" s="24"/>
      <c r="AX60" s="26"/>
      <c r="AY60" s="24"/>
      <c r="AZ60" s="43" t="s">
        <v>669</v>
      </c>
      <c r="BA60" s="50" t="s">
        <v>108</v>
      </c>
      <c r="BB60" s="24"/>
      <c r="BC60" s="24" t="s">
        <v>108</v>
      </c>
      <c r="BD60" s="24"/>
      <c r="BE60" s="24" t="s">
        <v>108</v>
      </c>
      <c r="BF60" s="24"/>
      <c r="BG60" s="24" t="s">
        <v>108</v>
      </c>
      <c r="BH60" s="24"/>
      <c r="BI60" s="24"/>
      <c r="BJ60" s="24" t="s">
        <v>108</v>
      </c>
      <c r="BK60" s="24"/>
      <c r="BL60" s="24" t="s">
        <v>108</v>
      </c>
      <c r="BM60" s="24"/>
      <c r="BN60" s="24"/>
      <c r="BO60" s="24"/>
      <c r="BP60" s="24" t="s">
        <v>108</v>
      </c>
      <c r="BQ60" s="24"/>
      <c r="BR60" s="24" t="s">
        <v>108</v>
      </c>
      <c r="BS60" s="24"/>
      <c r="BT60" s="24" t="s">
        <v>108</v>
      </c>
      <c r="BU60" s="24"/>
      <c r="BV60" s="24"/>
      <c r="BW60" s="43"/>
      <c r="BX60" s="50" t="s">
        <v>108</v>
      </c>
      <c r="BY60" s="24"/>
      <c r="BZ60" s="24" t="s">
        <v>108</v>
      </c>
      <c r="CA60" s="24"/>
      <c r="CB60" s="24" t="s">
        <v>108</v>
      </c>
      <c r="CC60" s="24"/>
      <c r="CD60" s="24" t="s">
        <v>108</v>
      </c>
      <c r="CE60" s="24"/>
      <c r="CF60" s="24"/>
      <c r="CG60" s="24" t="s">
        <v>108</v>
      </c>
      <c r="CH60" s="24" t="s">
        <v>108</v>
      </c>
      <c r="CI60" s="24"/>
      <c r="CJ60" s="24" t="s">
        <v>108</v>
      </c>
      <c r="CK60" s="24"/>
      <c r="CL60" s="24" t="s">
        <v>108</v>
      </c>
      <c r="CM60" s="43"/>
      <c r="CN60" s="24" t="s">
        <v>108</v>
      </c>
      <c r="CO60" s="24"/>
      <c r="CP60" s="24" t="s">
        <v>108</v>
      </c>
      <c r="CQ60" s="24"/>
      <c r="CR60" s="24" t="s">
        <v>108</v>
      </c>
      <c r="CS60" s="24"/>
      <c r="CT60" s="24" t="s">
        <v>108</v>
      </c>
      <c r="CU60" s="24"/>
      <c r="CV60" s="24" t="s">
        <v>108</v>
      </c>
      <c r="CW60" s="24"/>
      <c r="CX60" s="24"/>
      <c r="CY60" s="24"/>
    </row>
    <row r="61" spans="1:103" ht="114.75" x14ac:dyDescent="0.25">
      <c r="A61" s="23"/>
      <c r="B61" s="24" t="s">
        <v>143</v>
      </c>
      <c r="C61" s="24">
        <v>100534</v>
      </c>
      <c r="D61" s="24" t="s">
        <v>538</v>
      </c>
      <c r="E61" s="25">
        <v>41883</v>
      </c>
      <c r="F61" s="43" t="s">
        <v>102</v>
      </c>
      <c r="G61" s="50" t="s">
        <v>539</v>
      </c>
      <c r="H61" s="24" t="s">
        <v>540</v>
      </c>
      <c r="I61" s="24" t="s">
        <v>129</v>
      </c>
      <c r="J61" s="24" t="s">
        <v>646</v>
      </c>
      <c r="K61" s="24" t="s">
        <v>638</v>
      </c>
      <c r="L61" s="26">
        <v>2550</v>
      </c>
      <c r="M61" s="27">
        <v>0.04</v>
      </c>
      <c r="N61" s="26">
        <v>216</v>
      </c>
      <c r="O61" s="24" t="s">
        <v>648</v>
      </c>
      <c r="P61" s="26">
        <v>553846</v>
      </c>
      <c r="Q61" s="24" t="s">
        <v>678</v>
      </c>
      <c r="R61" s="24" t="s">
        <v>143</v>
      </c>
      <c r="S61" s="24" t="s">
        <v>314</v>
      </c>
      <c r="T61" s="24"/>
      <c r="U61" s="24"/>
      <c r="V61" s="24"/>
      <c r="W61" s="24"/>
      <c r="X61" s="24" t="s">
        <v>108</v>
      </c>
      <c r="Y61" s="27">
        <v>0.35</v>
      </c>
      <c r="Z61" s="24"/>
      <c r="AA61" s="24" t="s">
        <v>119</v>
      </c>
      <c r="AB61" s="43" t="s">
        <v>119</v>
      </c>
      <c r="AC61" s="50" t="s">
        <v>108</v>
      </c>
      <c r="AD61" s="24"/>
      <c r="AE61" s="24" t="s">
        <v>108</v>
      </c>
      <c r="AF61" s="24"/>
      <c r="AG61" s="24" t="s">
        <v>198</v>
      </c>
      <c r="AH61" s="24"/>
      <c r="AI61" s="24" t="s">
        <v>198</v>
      </c>
      <c r="AJ61" s="24"/>
      <c r="AK61" s="24" t="s">
        <v>109</v>
      </c>
      <c r="AL61" s="27">
        <v>0</v>
      </c>
      <c r="AM61" s="24"/>
      <c r="AN61" s="24"/>
      <c r="AO61" s="24"/>
      <c r="AP61" s="24"/>
      <c r="AQ61" s="24" t="s">
        <v>667</v>
      </c>
      <c r="AR61" s="24"/>
      <c r="AS61" s="24"/>
      <c r="AT61" s="24"/>
      <c r="AU61" s="24"/>
      <c r="AV61" s="24"/>
      <c r="AW61" s="24"/>
      <c r="AX61" s="26"/>
      <c r="AY61" s="24"/>
      <c r="AZ61" s="43" t="s">
        <v>660</v>
      </c>
      <c r="BA61" s="50" t="s">
        <v>198</v>
      </c>
      <c r="BB61" s="24" t="s">
        <v>1009</v>
      </c>
      <c r="BC61" s="24" t="s">
        <v>198</v>
      </c>
      <c r="BD61" s="24"/>
      <c r="BE61" s="24" t="s">
        <v>198</v>
      </c>
      <c r="BF61" s="24"/>
      <c r="BG61" s="24" t="s">
        <v>198</v>
      </c>
      <c r="BH61" s="24" t="s">
        <v>145</v>
      </c>
      <c r="BI61" s="24" t="s">
        <v>644</v>
      </c>
      <c r="BJ61" s="24" t="s">
        <v>108</v>
      </c>
      <c r="BK61" s="24"/>
      <c r="BL61" s="24" t="s">
        <v>108</v>
      </c>
      <c r="BM61" s="24"/>
      <c r="BN61" s="24"/>
      <c r="BO61" s="24"/>
      <c r="BP61" s="24" t="s">
        <v>108</v>
      </c>
      <c r="BQ61" s="24"/>
      <c r="BR61" s="24" t="s">
        <v>198</v>
      </c>
      <c r="BS61" s="24" t="s">
        <v>541</v>
      </c>
      <c r="BT61" s="24" t="s">
        <v>108</v>
      </c>
      <c r="BU61" s="24"/>
      <c r="BV61" s="24"/>
      <c r="BW61" s="43"/>
      <c r="BX61" s="50" t="s">
        <v>198</v>
      </c>
      <c r="BY61" s="24" t="s">
        <v>1019</v>
      </c>
      <c r="BZ61" s="24" t="s">
        <v>198</v>
      </c>
      <c r="CA61" s="24"/>
      <c r="CB61" s="24" t="s">
        <v>198</v>
      </c>
      <c r="CC61" s="24" t="s">
        <v>1023</v>
      </c>
      <c r="CD61" s="24" t="s">
        <v>108</v>
      </c>
      <c r="CE61" s="24"/>
      <c r="CF61" s="24"/>
      <c r="CG61" s="24" t="s">
        <v>108</v>
      </c>
      <c r="CH61" s="24" t="s">
        <v>198</v>
      </c>
      <c r="CI61" s="24"/>
      <c r="CJ61" s="24" t="s">
        <v>198</v>
      </c>
      <c r="CK61" s="24"/>
      <c r="CL61" s="24" t="s">
        <v>198</v>
      </c>
      <c r="CM61" s="43"/>
      <c r="CN61" s="24" t="s">
        <v>108</v>
      </c>
      <c r="CO61" s="24"/>
      <c r="CP61" s="24" t="s">
        <v>108</v>
      </c>
      <c r="CQ61" s="24"/>
      <c r="CR61" s="24" t="s">
        <v>108</v>
      </c>
      <c r="CS61" s="24"/>
      <c r="CT61" s="24" t="s">
        <v>198</v>
      </c>
      <c r="CU61" s="24" t="s">
        <v>146</v>
      </c>
      <c r="CV61" s="24" t="s">
        <v>108</v>
      </c>
      <c r="CW61" s="24"/>
      <c r="CX61" s="24" t="s">
        <v>111</v>
      </c>
      <c r="CY61" s="24"/>
    </row>
    <row r="62" spans="1:103" ht="63.75" x14ac:dyDescent="0.25">
      <c r="A62" s="23"/>
      <c r="B62" s="24" t="s">
        <v>116</v>
      </c>
      <c r="C62" s="24">
        <v>100420</v>
      </c>
      <c r="D62" s="24" t="s">
        <v>542</v>
      </c>
      <c r="E62" s="25">
        <v>41913</v>
      </c>
      <c r="F62" s="43" t="s">
        <v>102</v>
      </c>
      <c r="G62" s="50" t="s">
        <v>543</v>
      </c>
      <c r="H62" s="24" t="s">
        <v>544</v>
      </c>
      <c r="I62" s="24" t="s">
        <v>115</v>
      </c>
      <c r="J62" s="24" t="s">
        <v>655</v>
      </c>
      <c r="K62" s="24" t="s">
        <v>647</v>
      </c>
      <c r="L62" s="26">
        <v>35984</v>
      </c>
      <c r="M62" s="27">
        <v>0.26</v>
      </c>
      <c r="N62" s="26">
        <v>232</v>
      </c>
      <c r="O62" s="24" t="s">
        <v>656</v>
      </c>
      <c r="P62" s="26">
        <v>8162078</v>
      </c>
      <c r="Q62" s="24" t="s">
        <v>678</v>
      </c>
      <c r="R62" s="24" t="s">
        <v>116</v>
      </c>
      <c r="S62" s="24" t="s">
        <v>545</v>
      </c>
      <c r="T62" s="24" t="s">
        <v>108</v>
      </c>
      <c r="U62" s="24"/>
      <c r="V62" s="24"/>
      <c r="W62" s="24" t="s">
        <v>654</v>
      </c>
      <c r="X62" s="24" t="s">
        <v>108</v>
      </c>
      <c r="Y62" s="27">
        <v>0.51</v>
      </c>
      <c r="Z62" s="24"/>
      <c r="AA62" s="24" t="s">
        <v>119</v>
      </c>
      <c r="AB62" s="43" t="s">
        <v>119</v>
      </c>
      <c r="AC62" s="50" t="s">
        <v>108</v>
      </c>
      <c r="AD62" s="24"/>
      <c r="AE62" s="24" t="s">
        <v>198</v>
      </c>
      <c r="AF62" s="24"/>
      <c r="AG62" s="24" t="s">
        <v>198</v>
      </c>
      <c r="AH62" s="24"/>
      <c r="AI62" s="24" t="s">
        <v>108</v>
      </c>
      <c r="AJ62" s="24"/>
      <c r="AK62" s="24" t="s">
        <v>109</v>
      </c>
      <c r="AL62" s="27">
        <v>0.24</v>
      </c>
      <c r="AM62" s="24">
        <v>5</v>
      </c>
      <c r="AN62" s="24"/>
      <c r="AO62" s="24" t="s">
        <v>198</v>
      </c>
      <c r="AP62" s="24"/>
      <c r="AQ62" s="24" t="s">
        <v>667</v>
      </c>
      <c r="AR62" s="24">
        <v>1327</v>
      </c>
      <c r="AS62" s="24"/>
      <c r="AT62" s="24">
        <v>2.3199999999999998</v>
      </c>
      <c r="AU62" s="24"/>
      <c r="AV62" s="24">
        <v>30</v>
      </c>
      <c r="AW62" s="24"/>
      <c r="AX62" s="26"/>
      <c r="AY62" s="24"/>
      <c r="AZ62" s="43" t="s">
        <v>643</v>
      </c>
      <c r="BA62" s="50" t="s">
        <v>108</v>
      </c>
      <c r="BB62" s="24"/>
      <c r="BC62" s="24" t="s">
        <v>108</v>
      </c>
      <c r="BD62" s="24"/>
      <c r="BE62" s="24" t="s">
        <v>108</v>
      </c>
      <c r="BF62" s="24"/>
      <c r="BG62" s="24" t="s">
        <v>108</v>
      </c>
      <c r="BH62" s="24"/>
      <c r="BI62" s="24"/>
      <c r="BJ62" s="24" t="s">
        <v>108</v>
      </c>
      <c r="BK62" s="24"/>
      <c r="BL62" s="24" t="s">
        <v>108</v>
      </c>
      <c r="BM62" s="24"/>
      <c r="BN62" s="24"/>
      <c r="BO62" s="24"/>
      <c r="BP62" s="24" t="s">
        <v>198</v>
      </c>
      <c r="BQ62" s="24"/>
      <c r="BR62" s="24" t="s">
        <v>108</v>
      </c>
      <c r="BS62" s="24"/>
      <c r="BT62" s="24" t="s">
        <v>108</v>
      </c>
      <c r="BU62" s="24"/>
      <c r="BV62" s="24"/>
      <c r="BW62" s="43"/>
      <c r="BX62" s="50" t="s">
        <v>108</v>
      </c>
      <c r="BY62" s="24"/>
      <c r="BZ62" s="24" t="s">
        <v>108</v>
      </c>
      <c r="CA62" s="24"/>
      <c r="CB62" s="24" t="s">
        <v>108</v>
      </c>
      <c r="CC62" s="24"/>
      <c r="CD62" s="24" t="s">
        <v>108</v>
      </c>
      <c r="CE62" s="24"/>
      <c r="CF62" s="24"/>
      <c r="CG62" s="24" t="s">
        <v>198</v>
      </c>
      <c r="CH62" s="24" t="s">
        <v>108</v>
      </c>
      <c r="CI62" s="24"/>
      <c r="CJ62" s="24" t="s">
        <v>108</v>
      </c>
      <c r="CK62" s="24"/>
      <c r="CL62" s="24" t="s">
        <v>108</v>
      </c>
      <c r="CM62" s="43"/>
      <c r="CN62" s="24" t="s">
        <v>108</v>
      </c>
      <c r="CO62" s="24"/>
      <c r="CP62" s="24" t="s">
        <v>108</v>
      </c>
      <c r="CQ62" s="24"/>
      <c r="CR62" s="24" t="s">
        <v>108</v>
      </c>
      <c r="CS62" s="24"/>
      <c r="CT62" s="24" t="s">
        <v>198</v>
      </c>
      <c r="CU62" s="24" t="s">
        <v>1031</v>
      </c>
      <c r="CV62" s="24" t="s">
        <v>108</v>
      </c>
      <c r="CW62" s="24"/>
      <c r="CX62" s="24" t="s">
        <v>111</v>
      </c>
      <c r="CY62" s="24"/>
    </row>
    <row r="63" spans="1:103" ht="140.25" x14ac:dyDescent="0.25">
      <c r="A63" s="23"/>
      <c r="B63" s="24" t="s">
        <v>549</v>
      </c>
      <c r="C63" s="24">
        <v>178369</v>
      </c>
      <c r="D63" s="24" t="s">
        <v>546</v>
      </c>
      <c r="E63" s="25">
        <v>43100</v>
      </c>
      <c r="F63" s="43" t="s">
        <v>102</v>
      </c>
      <c r="G63" s="50" t="s">
        <v>547</v>
      </c>
      <c r="H63" s="24" t="s">
        <v>548</v>
      </c>
      <c r="I63" s="24" t="s">
        <v>301</v>
      </c>
      <c r="J63" s="24" t="s">
        <v>646</v>
      </c>
      <c r="K63" s="24" t="s">
        <v>664</v>
      </c>
      <c r="L63" s="26">
        <v>233736</v>
      </c>
      <c r="M63" s="27">
        <v>0.34</v>
      </c>
      <c r="N63" s="26">
        <v>97</v>
      </c>
      <c r="O63" s="24" t="s">
        <v>672</v>
      </c>
      <c r="P63" s="26">
        <v>22599354</v>
      </c>
      <c r="Q63" s="24" t="s">
        <v>668</v>
      </c>
      <c r="R63" s="24" t="s">
        <v>549</v>
      </c>
      <c r="S63" s="24" t="s">
        <v>314</v>
      </c>
      <c r="T63" s="24" t="s">
        <v>108</v>
      </c>
      <c r="U63" s="24"/>
      <c r="V63" s="24"/>
      <c r="W63" s="24" t="s">
        <v>654</v>
      </c>
      <c r="X63" s="24" t="s">
        <v>108</v>
      </c>
      <c r="Y63" s="27">
        <v>0.64</v>
      </c>
      <c r="Z63" s="24" t="s">
        <v>550</v>
      </c>
      <c r="AA63" s="24" t="s">
        <v>266</v>
      </c>
      <c r="AB63" s="43" t="s">
        <v>119</v>
      </c>
      <c r="AC63" s="50" t="s">
        <v>198</v>
      </c>
      <c r="AD63" s="24"/>
      <c r="AE63" s="24" t="s">
        <v>198</v>
      </c>
      <c r="AF63" s="24"/>
      <c r="AG63" s="24" t="s">
        <v>198</v>
      </c>
      <c r="AH63" s="24"/>
      <c r="AI63" s="24" t="s">
        <v>198</v>
      </c>
      <c r="AJ63" s="24"/>
      <c r="AK63" s="24" t="s">
        <v>109</v>
      </c>
      <c r="AL63" s="27">
        <v>0.19</v>
      </c>
      <c r="AM63" s="24"/>
      <c r="AN63" s="24"/>
      <c r="AO63" s="24" t="s">
        <v>198</v>
      </c>
      <c r="AP63" s="24"/>
      <c r="AQ63" s="24" t="s">
        <v>676</v>
      </c>
      <c r="AR63" s="24">
        <v>810586</v>
      </c>
      <c r="AS63" s="24">
        <v>169045</v>
      </c>
      <c r="AT63" s="24">
        <v>3.5</v>
      </c>
      <c r="AU63" s="24"/>
      <c r="AV63" s="24"/>
      <c r="AW63" s="24"/>
      <c r="AX63" s="26"/>
      <c r="AY63" s="24"/>
      <c r="AZ63" s="43" t="s">
        <v>669</v>
      </c>
      <c r="BA63" s="50" t="s">
        <v>198</v>
      </c>
      <c r="BB63" s="24"/>
      <c r="BC63" s="24" t="s">
        <v>198</v>
      </c>
      <c r="BD63" s="24"/>
      <c r="BE63" s="24" t="s">
        <v>198</v>
      </c>
      <c r="BF63" s="24"/>
      <c r="BG63" s="24" t="s">
        <v>198</v>
      </c>
      <c r="BH63" s="24"/>
      <c r="BI63" s="24" t="s">
        <v>644</v>
      </c>
      <c r="BJ63" s="24" t="s">
        <v>108</v>
      </c>
      <c r="BK63" s="24"/>
      <c r="BL63" s="24" t="s">
        <v>198</v>
      </c>
      <c r="BM63" s="24"/>
      <c r="BN63" s="24" t="s">
        <v>198</v>
      </c>
      <c r="BO63" s="24"/>
      <c r="BP63" s="24" t="s">
        <v>108</v>
      </c>
      <c r="BQ63" s="24"/>
      <c r="BR63" s="24" t="s">
        <v>108</v>
      </c>
      <c r="BS63" s="24"/>
      <c r="BT63" s="24" t="s">
        <v>198</v>
      </c>
      <c r="BU63" s="24" t="s">
        <v>551</v>
      </c>
      <c r="BV63" s="24"/>
      <c r="BW63" s="43"/>
      <c r="BX63" s="50" t="s">
        <v>198</v>
      </c>
      <c r="BY63" s="24"/>
      <c r="BZ63" s="24" t="s">
        <v>198</v>
      </c>
      <c r="CA63" s="24"/>
      <c r="CB63" s="24" t="s">
        <v>198</v>
      </c>
      <c r="CC63" s="24"/>
      <c r="CD63" s="24" t="s">
        <v>198</v>
      </c>
      <c r="CE63" s="24"/>
      <c r="CF63" s="24"/>
      <c r="CG63" s="24" t="s">
        <v>198</v>
      </c>
      <c r="CH63" s="24" t="s">
        <v>198</v>
      </c>
      <c r="CI63" s="24"/>
      <c r="CJ63" s="24" t="s">
        <v>198</v>
      </c>
      <c r="CK63" s="24"/>
      <c r="CL63" s="24" t="s">
        <v>198</v>
      </c>
      <c r="CM63" s="43"/>
      <c r="CN63" s="24" t="s">
        <v>198</v>
      </c>
      <c r="CO63" s="24"/>
      <c r="CP63" s="24" t="s">
        <v>198</v>
      </c>
      <c r="CQ63" s="24"/>
      <c r="CR63" s="24" t="s">
        <v>198</v>
      </c>
      <c r="CS63" s="24"/>
      <c r="CT63" s="24" t="s">
        <v>198</v>
      </c>
      <c r="CU63" s="24"/>
      <c r="CV63" s="24" t="s">
        <v>198</v>
      </c>
      <c r="CW63" s="24"/>
      <c r="CX63" s="24" t="s">
        <v>552</v>
      </c>
      <c r="CY63" s="24" t="s">
        <v>553</v>
      </c>
    </row>
    <row r="64" spans="1:103" ht="114.75" x14ac:dyDescent="0.25">
      <c r="A64" s="23"/>
      <c r="B64" s="24" t="s">
        <v>274</v>
      </c>
      <c r="C64" s="24">
        <v>177988</v>
      </c>
      <c r="D64" s="24" t="s">
        <v>554</v>
      </c>
      <c r="E64" s="25">
        <v>42339</v>
      </c>
      <c r="F64" s="43" t="s">
        <v>102</v>
      </c>
      <c r="G64" s="50" t="s">
        <v>555</v>
      </c>
      <c r="H64" s="24" t="s">
        <v>556</v>
      </c>
      <c r="I64" s="24" t="s">
        <v>164</v>
      </c>
      <c r="J64" s="24" t="s">
        <v>637</v>
      </c>
      <c r="K64" s="24" t="s">
        <v>638</v>
      </c>
      <c r="L64" s="26">
        <v>7000</v>
      </c>
      <c r="M64" s="27">
        <v>0.16</v>
      </c>
      <c r="N64" s="26">
        <v>273.56</v>
      </c>
      <c r="O64" s="24" t="s">
        <v>648</v>
      </c>
      <c r="P64" s="26">
        <v>1914894</v>
      </c>
      <c r="Q64" s="24" t="s">
        <v>649</v>
      </c>
      <c r="R64" s="24" t="s">
        <v>274</v>
      </c>
      <c r="S64" s="24" t="s">
        <v>557</v>
      </c>
      <c r="T64" s="24" t="s">
        <v>108</v>
      </c>
      <c r="U64" s="24"/>
      <c r="V64" s="24"/>
      <c r="W64" s="24"/>
      <c r="X64" s="24" t="s">
        <v>108</v>
      </c>
      <c r="Y64" s="27">
        <v>0.71</v>
      </c>
      <c r="Z64" s="24"/>
      <c r="AA64" s="24" t="s">
        <v>108</v>
      </c>
      <c r="AB64" s="43" t="s">
        <v>108</v>
      </c>
      <c r="AC64" s="50" t="s">
        <v>198</v>
      </c>
      <c r="AD64" s="24"/>
      <c r="AE64" s="24" t="s">
        <v>198</v>
      </c>
      <c r="AF64" s="24"/>
      <c r="AG64" s="24" t="s">
        <v>198</v>
      </c>
      <c r="AH64" s="24"/>
      <c r="AI64" s="24" t="s">
        <v>198</v>
      </c>
      <c r="AJ64" s="24"/>
      <c r="AK64" s="24" t="s">
        <v>125</v>
      </c>
      <c r="AL64" s="27">
        <v>0</v>
      </c>
      <c r="AM64" s="24"/>
      <c r="AN64" s="24"/>
      <c r="AO64" s="24"/>
      <c r="AP64" s="24"/>
      <c r="AQ64" s="24"/>
      <c r="AR64" s="24"/>
      <c r="AS64" s="24"/>
      <c r="AT64" s="24"/>
      <c r="AU64" s="24"/>
      <c r="AV64" s="24"/>
      <c r="AW64" s="24"/>
      <c r="AX64" s="26"/>
      <c r="AY64" s="24"/>
      <c r="AZ64" s="43" t="s">
        <v>660</v>
      </c>
      <c r="BA64" s="50" t="s">
        <v>198</v>
      </c>
      <c r="BB64" s="24" t="s">
        <v>276</v>
      </c>
      <c r="BC64" s="24" t="s">
        <v>198</v>
      </c>
      <c r="BD64" s="24" t="s">
        <v>277</v>
      </c>
      <c r="BE64" s="24" t="s">
        <v>198</v>
      </c>
      <c r="BF64" s="24" t="s">
        <v>278</v>
      </c>
      <c r="BG64" s="24" t="s">
        <v>198</v>
      </c>
      <c r="BH64" s="24" t="s">
        <v>1013</v>
      </c>
      <c r="BI64" s="24" t="s">
        <v>644</v>
      </c>
      <c r="BJ64" s="24" t="s">
        <v>108</v>
      </c>
      <c r="BK64" s="24"/>
      <c r="BL64" s="24" t="s">
        <v>108</v>
      </c>
      <c r="BM64" s="24"/>
      <c r="BN64" s="24"/>
      <c r="BO64" s="24"/>
      <c r="BP64" s="24" t="s">
        <v>108</v>
      </c>
      <c r="BQ64" s="24"/>
      <c r="BR64" s="24" t="s">
        <v>108</v>
      </c>
      <c r="BS64" s="24"/>
      <c r="BT64" s="24" t="s">
        <v>108</v>
      </c>
      <c r="BU64" s="24"/>
      <c r="BV64" s="24"/>
      <c r="BW64" s="43"/>
      <c r="BX64" s="50" t="s">
        <v>198</v>
      </c>
      <c r="BY64" s="24"/>
      <c r="BZ64" s="24" t="s">
        <v>198</v>
      </c>
      <c r="CA64" s="24" t="s">
        <v>280</v>
      </c>
      <c r="CB64" s="24" t="s">
        <v>198</v>
      </c>
      <c r="CC64" s="24" t="s">
        <v>1024</v>
      </c>
      <c r="CD64" s="24" t="s">
        <v>198</v>
      </c>
      <c r="CE64" s="24" t="s">
        <v>1027</v>
      </c>
      <c r="CF64" s="24"/>
      <c r="CG64" s="24" t="s">
        <v>108</v>
      </c>
      <c r="CH64" s="24" t="s">
        <v>198</v>
      </c>
      <c r="CI64" s="24"/>
      <c r="CJ64" s="24" t="s">
        <v>198</v>
      </c>
      <c r="CK64" s="24" t="s">
        <v>1028</v>
      </c>
      <c r="CL64" s="24" t="s">
        <v>198</v>
      </c>
      <c r="CM64" s="43" t="s">
        <v>1029</v>
      </c>
      <c r="CN64" s="24" t="s">
        <v>108</v>
      </c>
      <c r="CO64" s="24"/>
      <c r="CP64" s="24" t="s">
        <v>108</v>
      </c>
      <c r="CQ64" s="24"/>
      <c r="CR64" s="24" t="s">
        <v>108</v>
      </c>
      <c r="CS64" s="24"/>
      <c r="CT64" s="24" t="s">
        <v>198</v>
      </c>
      <c r="CU64" s="24" t="s">
        <v>1034</v>
      </c>
      <c r="CV64" s="24" t="s">
        <v>198</v>
      </c>
      <c r="CW64" s="24" t="s">
        <v>1036</v>
      </c>
      <c r="CX64" s="24" t="s">
        <v>281</v>
      </c>
      <c r="CY64" s="24"/>
    </row>
    <row r="65" spans="1:103" ht="127.5" x14ac:dyDescent="0.25">
      <c r="A65" s="23"/>
      <c r="B65" s="24" t="s">
        <v>614</v>
      </c>
      <c r="C65" s="24">
        <v>101499</v>
      </c>
      <c r="D65" s="24" t="s">
        <v>558</v>
      </c>
      <c r="E65" s="25">
        <v>43068</v>
      </c>
      <c r="F65" s="43" t="s">
        <v>102</v>
      </c>
      <c r="G65" s="50" t="s">
        <v>559</v>
      </c>
      <c r="H65" s="24" t="s">
        <v>560</v>
      </c>
      <c r="I65" s="24" t="s">
        <v>105</v>
      </c>
      <c r="J65" s="24" t="s">
        <v>637</v>
      </c>
      <c r="K65" s="24" t="s">
        <v>638</v>
      </c>
      <c r="L65" s="26">
        <v>1504</v>
      </c>
      <c r="M65" s="27">
        <v>0.27</v>
      </c>
      <c r="N65" s="26">
        <v>7000</v>
      </c>
      <c r="O65" s="24" t="s">
        <v>639</v>
      </c>
      <c r="P65" s="26">
        <v>9010851</v>
      </c>
      <c r="Q65" s="24" t="s">
        <v>678</v>
      </c>
      <c r="R65" s="24" t="s">
        <v>614</v>
      </c>
      <c r="S65" s="24" t="s">
        <v>131</v>
      </c>
      <c r="T65" s="24" t="s">
        <v>108</v>
      </c>
      <c r="U65" s="24"/>
      <c r="V65" s="24"/>
      <c r="W65" s="24"/>
      <c r="X65" s="24" t="s">
        <v>198</v>
      </c>
      <c r="Y65" s="27">
        <v>0.24</v>
      </c>
      <c r="Z65" s="24" t="s">
        <v>180</v>
      </c>
      <c r="AA65" s="24" t="s">
        <v>119</v>
      </c>
      <c r="AB65" s="43" t="s">
        <v>119</v>
      </c>
      <c r="AC65" s="50" t="s">
        <v>108</v>
      </c>
      <c r="AD65" s="24"/>
      <c r="AE65" s="24" t="s">
        <v>108</v>
      </c>
      <c r="AF65" s="24"/>
      <c r="AG65" s="24" t="s">
        <v>198</v>
      </c>
      <c r="AH65" s="24"/>
      <c r="AI65" s="24" t="s">
        <v>198</v>
      </c>
      <c r="AJ65" s="24"/>
      <c r="AK65" s="24" t="s">
        <v>167</v>
      </c>
      <c r="AL65" s="27">
        <v>0.18</v>
      </c>
      <c r="AM65" s="24">
        <v>3</v>
      </c>
      <c r="AN65" s="24"/>
      <c r="AO65" s="24" t="s">
        <v>198</v>
      </c>
      <c r="AP65" s="24"/>
      <c r="AQ65" s="24"/>
      <c r="AR65" s="24"/>
      <c r="AS65" s="24"/>
      <c r="AT65" s="24"/>
      <c r="AU65" s="24"/>
      <c r="AV65" s="24"/>
      <c r="AW65" s="24"/>
      <c r="AX65" s="26"/>
      <c r="AY65" s="24" t="s">
        <v>659</v>
      </c>
      <c r="AZ65" s="43" t="s">
        <v>660</v>
      </c>
      <c r="BA65" s="50" t="s">
        <v>108</v>
      </c>
      <c r="BB65" s="24"/>
      <c r="BC65" s="24" t="s">
        <v>108</v>
      </c>
      <c r="BD65" s="24"/>
      <c r="BE65" s="24" t="s">
        <v>108</v>
      </c>
      <c r="BF65" s="24"/>
      <c r="BG65" s="24" t="s">
        <v>108</v>
      </c>
      <c r="BH65" s="24"/>
      <c r="BI65" s="24"/>
      <c r="BJ65" s="24" t="s">
        <v>108</v>
      </c>
      <c r="BK65" s="24"/>
      <c r="BL65" s="24" t="s">
        <v>108</v>
      </c>
      <c r="BM65" s="24"/>
      <c r="BN65" s="24"/>
      <c r="BO65" s="24"/>
      <c r="BP65" s="24" t="s">
        <v>108</v>
      </c>
      <c r="BQ65" s="24"/>
      <c r="BR65" s="24" t="s">
        <v>108</v>
      </c>
      <c r="BS65" s="24"/>
      <c r="BT65" s="24" t="s">
        <v>108</v>
      </c>
      <c r="BU65" s="24"/>
      <c r="BV65" s="24"/>
      <c r="BW65" s="43"/>
      <c r="BX65" s="50" t="s">
        <v>108</v>
      </c>
      <c r="BY65" s="24"/>
      <c r="BZ65" s="24" t="s">
        <v>108</v>
      </c>
      <c r="CA65" s="24"/>
      <c r="CB65" s="24" t="s">
        <v>108</v>
      </c>
      <c r="CC65" s="24"/>
      <c r="CD65" s="24" t="s">
        <v>108</v>
      </c>
      <c r="CE65" s="24"/>
      <c r="CF65" s="24"/>
      <c r="CG65" s="24" t="s">
        <v>198</v>
      </c>
      <c r="CH65" s="24" t="s">
        <v>198</v>
      </c>
      <c r="CI65" s="24"/>
      <c r="CJ65" s="24" t="s">
        <v>108</v>
      </c>
      <c r="CK65" s="24"/>
      <c r="CL65" s="24" t="s">
        <v>198</v>
      </c>
      <c r="CM65" s="43"/>
      <c r="CN65" s="24" t="s">
        <v>108</v>
      </c>
      <c r="CO65" s="24"/>
      <c r="CP65" s="24" t="s">
        <v>108</v>
      </c>
      <c r="CQ65" s="24"/>
      <c r="CR65" s="24" t="s">
        <v>108</v>
      </c>
      <c r="CS65" s="24"/>
      <c r="CT65" s="24" t="s">
        <v>108</v>
      </c>
      <c r="CU65" s="24"/>
      <c r="CV65" s="24" t="s">
        <v>108</v>
      </c>
      <c r="CW65" s="24"/>
      <c r="CX65" s="24"/>
      <c r="CY65" s="24"/>
    </row>
    <row r="66" spans="1:103" ht="63.75" x14ac:dyDescent="0.25">
      <c r="A66" s="23"/>
      <c r="B66" s="24" t="s">
        <v>452</v>
      </c>
      <c r="C66" s="24">
        <v>101222</v>
      </c>
      <c r="D66" s="24" t="s">
        <v>561</v>
      </c>
      <c r="E66" s="25">
        <v>42309</v>
      </c>
      <c r="F66" s="43" t="s">
        <v>102</v>
      </c>
      <c r="G66" s="50" t="s">
        <v>562</v>
      </c>
      <c r="H66" s="24" t="s">
        <v>563</v>
      </c>
      <c r="I66" s="24" t="s">
        <v>312</v>
      </c>
      <c r="J66" s="24" t="s">
        <v>637</v>
      </c>
      <c r="K66" s="24" t="s">
        <v>638</v>
      </c>
      <c r="L66" s="26">
        <v>1221</v>
      </c>
      <c r="M66" s="27">
        <v>0.09</v>
      </c>
      <c r="N66" s="26">
        <v>1216</v>
      </c>
      <c r="O66" s="24" t="s">
        <v>648</v>
      </c>
      <c r="P66" s="26">
        <v>1513514</v>
      </c>
      <c r="Q66" s="24" t="s">
        <v>678</v>
      </c>
      <c r="R66" s="24" t="s">
        <v>452</v>
      </c>
      <c r="S66" s="24" t="s">
        <v>324</v>
      </c>
      <c r="T66" s="24" t="s">
        <v>108</v>
      </c>
      <c r="U66" s="24"/>
      <c r="V66" s="24"/>
      <c r="W66" s="24"/>
      <c r="X66" s="24" t="s">
        <v>108</v>
      </c>
      <c r="Y66" s="27">
        <v>0.7</v>
      </c>
      <c r="Z66" s="24"/>
      <c r="AA66" s="24" t="s">
        <v>108</v>
      </c>
      <c r="AB66" s="43" t="s">
        <v>108</v>
      </c>
      <c r="AC66" s="50" t="s">
        <v>198</v>
      </c>
      <c r="AD66" s="24"/>
      <c r="AE66" s="24" t="s">
        <v>198</v>
      </c>
      <c r="AF66" s="24"/>
      <c r="AG66" s="24" t="s">
        <v>198</v>
      </c>
      <c r="AH66" s="24" t="s">
        <v>453</v>
      </c>
      <c r="AI66" s="24" t="s">
        <v>198</v>
      </c>
      <c r="AJ66" s="24"/>
      <c r="AK66" s="24" t="s">
        <v>125</v>
      </c>
      <c r="AL66" s="27">
        <v>0</v>
      </c>
      <c r="AM66" s="24"/>
      <c r="AN66" s="24"/>
      <c r="AO66" s="24"/>
      <c r="AP66" s="24"/>
      <c r="AQ66" s="24"/>
      <c r="AR66" s="24"/>
      <c r="AS66" s="24"/>
      <c r="AT66" s="24"/>
      <c r="AU66" s="24"/>
      <c r="AV66" s="24"/>
      <c r="AW66" s="24"/>
      <c r="AX66" s="26"/>
      <c r="AY66" s="24"/>
      <c r="AZ66" s="43" t="s">
        <v>669</v>
      </c>
      <c r="BA66" s="50" t="s">
        <v>108</v>
      </c>
      <c r="BB66" s="24"/>
      <c r="BC66" s="24" t="s">
        <v>108</v>
      </c>
      <c r="BD66" s="24"/>
      <c r="BE66" s="24" t="s">
        <v>108</v>
      </c>
      <c r="BF66" s="24"/>
      <c r="BG66" s="24" t="s">
        <v>108</v>
      </c>
      <c r="BH66" s="24"/>
      <c r="BI66" s="24"/>
      <c r="BJ66" s="24" t="s">
        <v>108</v>
      </c>
      <c r="BK66" s="24"/>
      <c r="BL66" s="24" t="s">
        <v>108</v>
      </c>
      <c r="BM66" s="24"/>
      <c r="BN66" s="24" t="s">
        <v>108</v>
      </c>
      <c r="BO66" s="24"/>
      <c r="BP66" s="24" t="s">
        <v>108</v>
      </c>
      <c r="BQ66" s="24"/>
      <c r="BR66" s="24" t="s">
        <v>108</v>
      </c>
      <c r="BS66" s="24"/>
      <c r="BT66" s="24" t="s">
        <v>108</v>
      </c>
      <c r="BU66" s="24"/>
      <c r="BV66" s="24"/>
      <c r="BW66" s="43"/>
      <c r="BX66" s="50" t="s">
        <v>108</v>
      </c>
      <c r="BY66" s="24"/>
      <c r="BZ66" s="24" t="s">
        <v>108</v>
      </c>
      <c r="CA66" s="24"/>
      <c r="CB66" s="24" t="s">
        <v>108</v>
      </c>
      <c r="CC66" s="24"/>
      <c r="CD66" s="24" t="s">
        <v>108</v>
      </c>
      <c r="CE66" s="24"/>
      <c r="CF66" s="24"/>
      <c r="CG66" s="24" t="s">
        <v>198</v>
      </c>
      <c r="CH66" s="24" t="s">
        <v>108</v>
      </c>
      <c r="CI66" s="24"/>
      <c r="CJ66" s="24" t="s">
        <v>108</v>
      </c>
      <c r="CK66" s="24"/>
      <c r="CL66" s="24" t="s">
        <v>108</v>
      </c>
      <c r="CM66" s="43"/>
      <c r="CN66" s="24" t="s">
        <v>108</v>
      </c>
      <c r="CO66" s="24"/>
      <c r="CP66" s="24" t="s">
        <v>108</v>
      </c>
      <c r="CQ66" s="24"/>
      <c r="CR66" s="24" t="s">
        <v>108</v>
      </c>
      <c r="CS66" s="24"/>
      <c r="CT66" s="24" t="s">
        <v>108</v>
      </c>
      <c r="CU66" s="24"/>
      <c r="CV66" s="24" t="s">
        <v>108</v>
      </c>
      <c r="CW66" s="24"/>
      <c r="CX66" s="24"/>
      <c r="CY66" s="24"/>
    </row>
    <row r="67" spans="1:103" ht="76.5" x14ac:dyDescent="0.25">
      <c r="A67" s="23"/>
      <c r="B67" s="24" t="s">
        <v>567</v>
      </c>
      <c r="C67" s="24">
        <v>100107</v>
      </c>
      <c r="D67" s="24" t="s">
        <v>564</v>
      </c>
      <c r="E67" s="25">
        <v>41913</v>
      </c>
      <c r="F67" s="43" t="s">
        <v>102</v>
      </c>
      <c r="G67" s="50" t="s">
        <v>565</v>
      </c>
      <c r="H67" s="24" t="s">
        <v>566</v>
      </c>
      <c r="I67" s="24" t="s">
        <v>115</v>
      </c>
      <c r="J67" s="24" t="s">
        <v>663</v>
      </c>
      <c r="K67" s="24" t="s">
        <v>671</v>
      </c>
      <c r="L67" s="26">
        <v>739344</v>
      </c>
      <c r="M67" s="27">
        <v>0.79</v>
      </c>
      <c r="N67" s="26">
        <v>150</v>
      </c>
      <c r="O67" s="24" t="s">
        <v>672</v>
      </c>
      <c r="P67" s="26">
        <v>121407186</v>
      </c>
      <c r="Q67" s="24" t="s">
        <v>678</v>
      </c>
      <c r="R67" s="24" t="s">
        <v>567</v>
      </c>
      <c r="S67" s="24" t="s">
        <v>131</v>
      </c>
      <c r="T67" s="24" t="s">
        <v>108</v>
      </c>
      <c r="U67" s="24"/>
      <c r="V67" s="24"/>
      <c r="W67" s="24"/>
      <c r="X67" s="24" t="s">
        <v>108</v>
      </c>
      <c r="Y67" s="27">
        <v>0.39</v>
      </c>
      <c r="Z67" s="24"/>
      <c r="AA67" s="24" t="s">
        <v>108</v>
      </c>
      <c r="AB67" s="43" t="s">
        <v>108</v>
      </c>
      <c r="AC67" s="50" t="s">
        <v>108</v>
      </c>
      <c r="AD67" s="24"/>
      <c r="AE67" s="24" t="s">
        <v>198</v>
      </c>
      <c r="AF67" s="24"/>
      <c r="AG67" s="24" t="s">
        <v>198</v>
      </c>
      <c r="AH67" s="24"/>
      <c r="AI67" s="24" t="s">
        <v>108</v>
      </c>
      <c r="AJ67" s="24"/>
      <c r="AK67" s="24" t="s">
        <v>109</v>
      </c>
      <c r="AL67" s="27">
        <v>0</v>
      </c>
      <c r="AM67" s="24"/>
      <c r="AN67" s="24"/>
      <c r="AO67" s="24"/>
      <c r="AP67" s="24"/>
      <c r="AQ67" s="24"/>
      <c r="AR67" s="24"/>
      <c r="AS67" s="24"/>
      <c r="AT67" s="24"/>
      <c r="AU67" s="24"/>
      <c r="AV67" s="24"/>
      <c r="AW67" s="24"/>
      <c r="AX67" s="26"/>
      <c r="AY67" s="24"/>
      <c r="AZ67" s="43" t="s">
        <v>660</v>
      </c>
      <c r="BA67" s="50" t="s">
        <v>108</v>
      </c>
      <c r="BB67" s="24"/>
      <c r="BC67" s="24" t="s">
        <v>108</v>
      </c>
      <c r="BD67" s="24"/>
      <c r="BE67" s="24" t="s">
        <v>108</v>
      </c>
      <c r="BF67" s="24"/>
      <c r="BG67" s="24" t="s">
        <v>108</v>
      </c>
      <c r="BH67" s="24"/>
      <c r="BI67" s="24"/>
      <c r="BJ67" s="24" t="s">
        <v>108</v>
      </c>
      <c r="BK67" s="24"/>
      <c r="BL67" s="24" t="s">
        <v>108</v>
      </c>
      <c r="BM67" s="24"/>
      <c r="BN67" s="24"/>
      <c r="BO67" s="24"/>
      <c r="BP67" s="24" t="s">
        <v>108</v>
      </c>
      <c r="BQ67" s="24"/>
      <c r="BR67" s="24" t="s">
        <v>198</v>
      </c>
      <c r="BS67" s="24" t="s">
        <v>1017</v>
      </c>
      <c r="BT67" s="24" t="s">
        <v>198</v>
      </c>
      <c r="BU67" s="24"/>
      <c r="BV67" s="24"/>
      <c r="BW67" s="43"/>
      <c r="BX67" s="50" t="s">
        <v>108</v>
      </c>
      <c r="BY67" s="24"/>
      <c r="BZ67" s="24" t="s">
        <v>108</v>
      </c>
      <c r="CA67" s="24"/>
      <c r="CB67" s="24" t="s">
        <v>108</v>
      </c>
      <c r="CC67" s="24"/>
      <c r="CD67" s="24" t="s">
        <v>108</v>
      </c>
      <c r="CE67" s="24"/>
      <c r="CF67" s="24"/>
      <c r="CG67" s="24" t="s">
        <v>198</v>
      </c>
      <c r="CH67" s="24" t="s">
        <v>108</v>
      </c>
      <c r="CI67" s="24"/>
      <c r="CJ67" s="24" t="s">
        <v>108</v>
      </c>
      <c r="CK67" s="24"/>
      <c r="CL67" s="24" t="s">
        <v>108</v>
      </c>
      <c r="CM67" s="43"/>
      <c r="CN67" s="24" t="s">
        <v>108</v>
      </c>
      <c r="CO67" s="24"/>
      <c r="CP67" s="24" t="s">
        <v>108</v>
      </c>
      <c r="CQ67" s="24"/>
      <c r="CR67" s="24" t="s">
        <v>108</v>
      </c>
      <c r="CS67" s="24"/>
      <c r="CT67" s="24" t="s">
        <v>108</v>
      </c>
      <c r="CU67" s="24"/>
      <c r="CV67" s="24" t="s">
        <v>108</v>
      </c>
      <c r="CW67" s="24"/>
      <c r="CX67" s="24"/>
      <c r="CY67" s="24"/>
    </row>
    <row r="68" spans="1:103" ht="63.75" x14ac:dyDescent="0.25">
      <c r="A68" s="23"/>
      <c r="B68" s="24" t="s">
        <v>571</v>
      </c>
      <c r="C68" s="24">
        <v>177993</v>
      </c>
      <c r="D68" s="24" t="s">
        <v>568</v>
      </c>
      <c r="E68" s="25">
        <v>42309</v>
      </c>
      <c r="F68" s="43" t="s">
        <v>102</v>
      </c>
      <c r="G68" s="50" t="s">
        <v>569</v>
      </c>
      <c r="H68" s="24" t="s">
        <v>570</v>
      </c>
      <c r="I68" s="24" t="s">
        <v>312</v>
      </c>
      <c r="J68" s="24" t="s">
        <v>637</v>
      </c>
      <c r="K68" s="24" t="s">
        <v>638</v>
      </c>
      <c r="L68" s="26">
        <v>87</v>
      </c>
      <c r="M68" s="27">
        <v>0.03</v>
      </c>
      <c r="N68" s="26">
        <v>405</v>
      </c>
      <c r="O68" s="24" t="s">
        <v>639</v>
      </c>
      <c r="P68" s="26">
        <v>56338</v>
      </c>
      <c r="Q68" s="24" t="s">
        <v>649</v>
      </c>
      <c r="R68" s="24" t="s">
        <v>571</v>
      </c>
      <c r="S68" s="24" t="s">
        <v>572</v>
      </c>
      <c r="T68" s="24" t="s">
        <v>108</v>
      </c>
      <c r="U68" s="24"/>
      <c r="V68" s="24"/>
      <c r="W68" s="24"/>
      <c r="X68" s="24" t="s">
        <v>108</v>
      </c>
      <c r="Y68" s="27">
        <v>0.75</v>
      </c>
      <c r="Z68" s="24"/>
      <c r="AA68" s="24" t="s">
        <v>108</v>
      </c>
      <c r="AB68" s="43" t="s">
        <v>108</v>
      </c>
      <c r="AC68" s="50" t="s">
        <v>108</v>
      </c>
      <c r="AD68" s="24"/>
      <c r="AE68" s="24" t="s">
        <v>108</v>
      </c>
      <c r="AF68" s="24"/>
      <c r="AG68" s="24" t="s">
        <v>198</v>
      </c>
      <c r="AH68" s="24" t="s">
        <v>139</v>
      </c>
      <c r="AI68" s="24" t="s">
        <v>198</v>
      </c>
      <c r="AJ68" s="24" t="s">
        <v>573</v>
      </c>
      <c r="AK68" s="24" t="s">
        <v>109</v>
      </c>
      <c r="AL68" s="27">
        <v>0</v>
      </c>
      <c r="AM68" s="24"/>
      <c r="AN68" s="24"/>
      <c r="AO68" s="24"/>
      <c r="AP68" s="24"/>
      <c r="AQ68" s="24" t="s">
        <v>667</v>
      </c>
      <c r="AR68" s="24"/>
      <c r="AS68" s="24"/>
      <c r="AT68" s="24">
        <v>4.05</v>
      </c>
      <c r="AU68" s="24"/>
      <c r="AV68" s="24"/>
      <c r="AW68" s="24"/>
      <c r="AX68" s="26"/>
      <c r="AY68" s="24"/>
      <c r="AZ68" s="43" t="s">
        <v>660</v>
      </c>
      <c r="BA68" s="50" t="s">
        <v>198</v>
      </c>
      <c r="BB68" s="24" t="s">
        <v>1011</v>
      </c>
      <c r="BC68" s="24" t="s">
        <v>198</v>
      </c>
      <c r="BD68" s="24"/>
      <c r="BE68" s="24" t="s">
        <v>198</v>
      </c>
      <c r="BF68" s="24"/>
      <c r="BG68" s="24" t="s">
        <v>108</v>
      </c>
      <c r="BH68" s="24" t="s">
        <v>1014</v>
      </c>
      <c r="BI68" s="24" t="s">
        <v>653</v>
      </c>
      <c r="BJ68" s="24" t="s">
        <v>108</v>
      </c>
      <c r="BK68" s="24"/>
      <c r="BL68" s="24" t="s">
        <v>108</v>
      </c>
      <c r="BM68" s="24"/>
      <c r="BN68" s="24"/>
      <c r="BO68" s="24"/>
      <c r="BP68" s="24" t="s">
        <v>108</v>
      </c>
      <c r="BQ68" s="24"/>
      <c r="BR68" s="24" t="s">
        <v>108</v>
      </c>
      <c r="BS68" s="24"/>
      <c r="BT68" s="24" t="s">
        <v>108</v>
      </c>
      <c r="BU68" s="24"/>
      <c r="BV68" s="24"/>
      <c r="BW68" s="43"/>
      <c r="BX68" s="50" t="s">
        <v>198</v>
      </c>
      <c r="BY68" s="24" t="s">
        <v>1022</v>
      </c>
      <c r="BZ68" s="24" t="s">
        <v>198</v>
      </c>
      <c r="CA68" s="24"/>
      <c r="CB68" s="24" t="s">
        <v>198</v>
      </c>
      <c r="CC68" s="24" t="s">
        <v>1026</v>
      </c>
      <c r="CD68" s="24" t="s">
        <v>198</v>
      </c>
      <c r="CE68" s="24" t="s">
        <v>574</v>
      </c>
      <c r="CF68" s="24"/>
      <c r="CG68" s="24" t="s">
        <v>108</v>
      </c>
      <c r="CH68" s="24" t="s">
        <v>198</v>
      </c>
      <c r="CI68" s="24"/>
      <c r="CJ68" s="24" t="s">
        <v>198</v>
      </c>
      <c r="CK68" s="24"/>
      <c r="CL68" s="24" t="s">
        <v>198</v>
      </c>
      <c r="CM68" s="43"/>
      <c r="CN68" s="24" t="s">
        <v>108</v>
      </c>
      <c r="CO68" s="24"/>
      <c r="CP68" s="24" t="s">
        <v>108</v>
      </c>
      <c r="CQ68" s="24"/>
      <c r="CR68" s="24" t="s">
        <v>108</v>
      </c>
      <c r="CS68" s="24"/>
      <c r="CT68" s="24" t="s">
        <v>108</v>
      </c>
      <c r="CU68" s="24"/>
      <c r="CV68" s="24" t="s">
        <v>108</v>
      </c>
      <c r="CW68" s="24"/>
      <c r="CX68" s="24"/>
      <c r="CY68" s="24"/>
    </row>
    <row r="69" spans="1:103" ht="102" x14ac:dyDescent="0.25">
      <c r="A69" s="23"/>
      <c r="B69" s="24" t="s">
        <v>578</v>
      </c>
      <c r="C69" s="24">
        <v>100829</v>
      </c>
      <c r="D69" s="24" t="s">
        <v>575</v>
      </c>
      <c r="E69" s="25">
        <v>43494</v>
      </c>
      <c r="F69" s="43" t="s">
        <v>102</v>
      </c>
      <c r="G69" s="50" t="s">
        <v>576</v>
      </c>
      <c r="H69" s="24" t="s">
        <v>577</v>
      </c>
      <c r="I69" s="24" t="s">
        <v>301</v>
      </c>
      <c r="J69" s="24" t="s">
        <v>663</v>
      </c>
      <c r="K69" s="24" t="s">
        <v>638</v>
      </c>
      <c r="L69" s="26">
        <v>893</v>
      </c>
      <c r="M69" s="27">
        <v>0.11</v>
      </c>
      <c r="N69" s="26">
        <v>49082.3</v>
      </c>
      <c r="O69" s="24" t="s">
        <v>639</v>
      </c>
      <c r="P69" s="26">
        <v>43830506</v>
      </c>
      <c r="Q69" s="24" t="s">
        <v>678</v>
      </c>
      <c r="R69" s="24" t="s">
        <v>578</v>
      </c>
      <c r="S69" s="24" t="s">
        <v>579</v>
      </c>
      <c r="T69" s="24" t="s">
        <v>198</v>
      </c>
      <c r="U69" s="24" t="s">
        <v>1041</v>
      </c>
      <c r="V69" s="24" t="s">
        <v>580</v>
      </c>
      <c r="W69" s="24" t="s">
        <v>420</v>
      </c>
      <c r="X69" s="24" t="s">
        <v>198</v>
      </c>
      <c r="Y69" s="27">
        <v>1</v>
      </c>
      <c r="Z69" s="24" t="s">
        <v>581</v>
      </c>
      <c r="AA69" s="24" t="s">
        <v>119</v>
      </c>
      <c r="AB69" s="43" t="s">
        <v>119</v>
      </c>
      <c r="AC69" s="50" t="s">
        <v>198</v>
      </c>
      <c r="AD69" s="24" t="s">
        <v>582</v>
      </c>
      <c r="AE69" s="24" t="s">
        <v>198</v>
      </c>
      <c r="AF69" s="24" t="s">
        <v>583</v>
      </c>
      <c r="AG69" s="24" t="s">
        <v>198</v>
      </c>
      <c r="AH69" s="24"/>
      <c r="AI69" s="24" t="s">
        <v>198</v>
      </c>
      <c r="AJ69" s="24" t="s">
        <v>584</v>
      </c>
      <c r="AK69" s="24" t="s">
        <v>167</v>
      </c>
      <c r="AL69" s="27">
        <v>0.2</v>
      </c>
      <c r="AM69" s="24">
        <v>7</v>
      </c>
      <c r="AN69" s="24"/>
      <c r="AO69" s="24" t="s">
        <v>198</v>
      </c>
      <c r="AP69" s="24" t="s">
        <v>585</v>
      </c>
      <c r="AQ69" s="24" t="s">
        <v>674</v>
      </c>
      <c r="AR69" s="24"/>
      <c r="AS69" s="24"/>
      <c r="AT69" s="24"/>
      <c r="AU69" s="24" t="s">
        <v>754</v>
      </c>
      <c r="AV69" s="24"/>
      <c r="AW69" s="24"/>
      <c r="AX69" s="26"/>
      <c r="AY69" s="24"/>
      <c r="AZ69" s="43" t="s">
        <v>669</v>
      </c>
      <c r="BA69" s="50" t="s">
        <v>198</v>
      </c>
      <c r="BB69" s="24" t="s">
        <v>586</v>
      </c>
      <c r="BC69" s="24" t="s">
        <v>198</v>
      </c>
      <c r="BD69" s="24" t="s">
        <v>587</v>
      </c>
      <c r="BE69" s="24" t="s">
        <v>198</v>
      </c>
      <c r="BF69" s="24" t="s">
        <v>588</v>
      </c>
      <c r="BG69" s="24" t="s">
        <v>108</v>
      </c>
      <c r="BH69" s="24" t="s">
        <v>589</v>
      </c>
      <c r="BI69" s="24" t="s">
        <v>644</v>
      </c>
      <c r="BJ69" s="24" t="s">
        <v>198</v>
      </c>
      <c r="BK69" s="24" t="s">
        <v>590</v>
      </c>
      <c r="BL69" s="24" t="s">
        <v>198</v>
      </c>
      <c r="BM69" s="24" t="s">
        <v>591</v>
      </c>
      <c r="BN69" s="24" t="s">
        <v>198</v>
      </c>
      <c r="BO69" s="24"/>
      <c r="BP69" s="24" t="s">
        <v>198</v>
      </c>
      <c r="BQ69" s="24" t="s">
        <v>592</v>
      </c>
      <c r="BR69" s="24" t="s">
        <v>198</v>
      </c>
      <c r="BS69" s="24" t="s">
        <v>593</v>
      </c>
      <c r="BT69" s="24" t="s">
        <v>198</v>
      </c>
      <c r="BU69" s="24" t="s">
        <v>594</v>
      </c>
      <c r="BV69" s="24" t="s">
        <v>198</v>
      </c>
      <c r="BW69" s="43" t="s">
        <v>595</v>
      </c>
      <c r="BX69" s="50" t="s">
        <v>198</v>
      </c>
      <c r="BY69" s="24" t="s">
        <v>596</v>
      </c>
      <c r="BZ69" s="24" t="s">
        <v>108</v>
      </c>
      <c r="CA69" s="24"/>
      <c r="CB69" s="24" t="s">
        <v>108</v>
      </c>
      <c r="CC69" s="24"/>
      <c r="CD69" s="24" t="s">
        <v>108</v>
      </c>
      <c r="CE69" s="24"/>
      <c r="CF69" s="24"/>
      <c r="CG69" s="24" t="s">
        <v>198</v>
      </c>
      <c r="CH69" s="24" t="s">
        <v>198</v>
      </c>
      <c r="CI69" s="24" t="s">
        <v>597</v>
      </c>
      <c r="CJ69" s="24" t="s">
        <v>198</v>
      </c>
      <c r="CK69" s="24" t="s">
        <v>598</v>
      </c>
      <c r="CL69" s="24" t="s">
        <v>198</v>
      </c>
      <c r="CM69" s="43" t="s">
        <v>599</v>
      </c>
      <c r="CN69" s="24" t="s">
        <v>108</v>
      </c>
      <c r="CO69" s="24"/>
      <c r="CP69" s="24" t="s">
        <v>108</v>
      </c>
      <c r="CQ69" s="24"/>
      <c r="CR69" s="24" t="s">
        <v>108</v>
      </c>
      <c r="CS69" s="24"/>
      <c r="CT69" s="24" t="s">
        <v>198</v>
      </c>
      <c r="CU69" s="24" t="s">
        <v>600</v>
      </c>
      <c r="CV69" s="24" t="s">
        <v>108</v>
      </c>
      <c r="CW69" s="24"/>
      <c r="CX69" s="24" t="s">
        <v>601</v>
      </c>
      <c r="CY69" s="24"/>
    </row>
    <row r="70" spans="1:103" ht="38.25" x14ac:dyDescent="0.25">
      <c r="A70" s="23"/>
      <c r="B70" s="24" t="s">
        <v>323</v>
      </c>
      <c r="C70" s="24">
        <v>100363</v>
      </c>
      <c r="D70" s="24" t="s">
        <v>602</v>
      </c>
      <c r="E70" s="25">
        <v>42036</v>
      </c>
      <c r="F70" s="43" t="s">
        <v>102</v>
      </c>
      <c r="G70" s="50" t="s">
        <v>603</v>
      </c>
      <c r="H70" s="24" t="s">
        <v>604</v>
      </c>
      <c r="I70" s="24" t="s">
        <v>322</v>
      </c>
      <c r="J70" s="24" t="s">
        <v>670</v>
      </c>
      <c r="K70" s="24" t="s">
        <v>671</v>
      </c>
      <c r="L70" s="26">
        <v>3739200</v>
      </c>
      <c r="M70" s="27">
        <v>0.76</v>
      </c>
      <c r="N70" s="26">
        <v>300</v>
      </c>
      <c r="O70" s="24" t="s">
        <v>672</v>
      </c>
      <c r="P70" s="26">
        <v>57820000</v>
      </c>
      <c r="Q70" s="24" t="s">
        <v>678</v>
      </c>
      <c r="R70" s="24" t="s">
        <v>323</v>
      </c>
      <c r="S70" s="24" t="s">
        <v>131</v>
      </c>
      <c r="T70" s="24" t="s">
        <v>108</v>
      </c>
      <c r="U70" s="24"/>
      <c r="V70" s="24"/>
      <c r="W70" s="24"/>
      <c r="X70" s="24" t="s">
        <v>198</v>
      </c>
      <c r="Y70" s="27">
        <v>0.99</v>
      </c>
      <c r="Z70" s="24"/>
      <c r="AA70" s="24" t="s">
        <v>108</v>
      </c>
      <c r="AB70" s="43" t="s">
        <v>108</v>
      </c>
      <c r="AC70" s="50" t="s">
        <v>198</v>
      </c>
      <c r="AD70" s="24"/>
      <c r="AE70" s="24" t="s">
        <v>108</v>
      </c>
      <c r="AF70" s="24"/>
      <c r="AG70" s="24" t="s">
        <v>198</v>
      </c>
      <c r="AH70" s="24" t="s">
        <v>139</v>
      </c>
      <c r="AI70" s="24" t="s">
        <v>108</v>
      </c>
      <c r="AJ70" s="24"/>
      <c r="AK70" s="24" t="s">
        <v>109</v>
      </c>
      <c r="AL70" s="27">
        <v>0</v>
      </c>
      <c r="AM70" s="24"/>
      <c r="AN70" s="24"/>
      <c r="AO70" s="24"/>
      <c r="AP70" s="24"/>
      <c r="AQ70" s="24"/>
      <c r="AR70" s="24"/>
      <c r="AS70" s="24"/>
      <c r="AT70" s="24"/>
      <c r="AU70" s="24"/>
      <c r="AV70" s="24"/>
      <c r="AW70" s="24"/>
      <c r="AX70" s="26"/>
      <c r="AY70" s="24"/>
      <c r="AZ70" s="43" t="s">
        <v>669</v>
      </c>
      <c r="BA70" s="50" t="s">
        <v>108</v>
      </c>
      <c r="BB70" s="24"/>
      <c r="BC70" s="24" t="s">
        <v>108</v>
      </c>
      <c r="BD70" s="24"/>
      <c r="BE70" s="24" t="s">
        <v>108</v>
      </c>
      <c r="BF70" s="24"/>
      <c r="BG70" s="24" t="s">
        <v>108</v>
      </c>
      <c r="BH70" s="24"/>
      <c r="BI70" s="24"/>
      <c r="BJ70" s="24" t="s">
        <v>108</v>
      </c>
      <c r="BK70" s="24"/>
      <c r="BL70" s="24" t="s">
        <v>108</v>
      </c>
      <c r="BM70" s="24"/>
      <c r="BN70" s="24"/>
      <c r="BO70" s="24"/>
      <c r="BP70" s="24" t="s">
        <v>108</v>
      </c>
      <c r="BQ70" s="24"/>
      <c r="BR70" s="24" t="s">
        <v>108</v>
      </c>
      <c r="BS70" s="24"/>
      <c r="BT70" s="24" t="s">
        <v>108</v>
      </c>
      <c r="BU70" s="24"/>
      <c r="BV70" s="24"/>
      <c r="BW70" s="43"/>
      <c r="BX70" s="50" t="s">
        <v>108</v>
      </c>
      <c r="BY70" s="24"/>
      <c r="BZ70" s="24" t="s">
        <v>108</v>
      </c>
      <c r="CA70" s="24"/>
      <c r="CB70" s="24" t="s">
        <v>108</v>
      </c>
      <c r="CC70" s="24"/>
      <c r="CD70" s="24" t="s">
        <v>108</v>
      </c>
      <c r="CE70" s="24"/>
      <c r="CF70" s="24"/>
      <c r="CG70" s="24" t="s">
        <v>198</v>
      </c>
      <c r="CH70" s="24" t="s">
        <v>198</v>
      </c>
      <c r="CI70" s="24"/>
      <c r="CJ70" s="24" t="s">
        <v>198</v>
      </c>
      <c r="CK70" s="24"/>
      <c r="CL70" s="24" t="s">
        <v>198</v>
      </c>
      <c r="CM70" s="43"/>
      <c r="CN70" s="24" t="s">
        <v>108</v>
      </c>
      <c r="CO70" s="24"/>
      <c r="CP70" s="24" t="s">
        <v>108</v>
      </c>
      <c r="CQ70" s="24"/>
      <c r="CR70" s="24" t="s">
        <v>108</v>
      </c>
      <c r="CS70" s="24"/>
      <c r="CT70" s="24" t="s">
        <v>108</v>
      </c>
      <c r="CU70" s="24"/>
      <c r="CV70" s="24" t="s">
        <v>108</v>
      </c>
      <c r="CW70" s="24"/>
      <c r="CX70" s="24"/>
      <c r="CY70" s="24"/>
    </row>
    <row r="71" spans="1:103" ht="153" x14ac:dyDescent="0.25">
      <c r="A71" s="23"/>
      <c r="B71" s="24" t="s">
        <v>264</v>
      </c>
      <c r="C71" s="24">
        <v>100625</v>
      </c>
      <c r="D71" s="24" t="s">
        <v>605</v>
      </c>
      <c r="E71" s="25">
        <v>43343</v>
      </c>
      <c r="F71" s="43" t="s">
        <v>102</v>
      </c>
      <c r="G71" s="50" t="s">
        <v>606</v>
      </c>
      <c r="H71" s="24" t="s">
        <v>607</v>
      </c>
      <c r="I71" s="24" t="s">
        <v>105</v>
      </c>
      <c r="J71" s="24" t="s">
        <v>670</v>
      </c>
      <c r="K71" s="24" t="s">
        <v>646</v>
      </c>
      <c r="L71" s="26">
        <v>66533</v>
      </c>
      <c r="M71" s="27">
        <v>0.08</v>
      </c>
      <c r="N71" s="26">
        <v>624</v>
      </c>
      <c r="O71" s="24" t="s">
        <v>672</v>
      </c>
      <c r="P71" s="26">
        <v>39103036</v>
      </c>
      <c r="Q71" s="24" t="s">
        <v>678</v>
      </c>
      <c r="R71" s="24" t="s">
        <v>264</v>
      </c>
      <c r="S71" s="24" t="s">
        <v>131</v>
      </c>
      <c r="T71" s="24" t="s">
        <v>108</v>
      </c>
      <c r="U71" s="24"/>
      <c r="V71" s="24"/>
      <c r="W71" s="24" t="s">
        <v>420</v>
      </c>
      <c r="X71" s="24" t="s">
        <v>108</v>
      </c>
      <c r="Y71" s="27">
        <v>0.81</v>
      </c>
      <c r="Z71" s="24"/>
      <c r="AA71" s="24" t="s">
        <v>266</v>
      </c>
      <c r="AB71" s="43" t="s">
        <v>266</v>
      </c>
      <c r="AC71" s="50" t="s">
        <v>198</v>
      </c>
      <c r="AD71" s="24" t="s">
        <v>608</v>
      </c>
      <c r="AE71" s="24" t="s">
        <v>198</v>
      </c>
      <c r="AF71" s="24" t="s">
        <v>609</v>
      </c>
      <c r="AG71" s="24" t="s">
        <v>198</v>
      </c>
      <c r="AH71" s="24" t="s">
        <v>610</v>
      </c>
      <c r="AI71" s="24" t="s">
        <v>108</v>
      </c>
      <c r="AJ71" s="24"/>
      <c r="AK71" s="24" t="s">
        <v>109</v>
      </c>
      <c r="AL71" s="27">
        <v>0.26</v>
      </c>
      <c r="AM71" s="24">
        <v>5</v>
      </c>
      <c r="AN71" s="24"/>
      <c r="AO71" s="24" t="s">
        <v>198</v>
      </c>
      <c r="AP71" s="24" t="s">
        <v>270</v>
      </c>
      <c r="AQ71" s="24" t="s">
        <v>658</v>
      </c>
      <c r="AR71" s="24">
        <v>274238</v>
      </c>
      <c r="AS71" s="24"/>
      <c r="AT71" s="24">
        <v>7.5</v>
      </c>
      <c r="AU71" s="24"/>
      <c r="AV71" s="24"/>
      <c r="AW71" s="24"/>
      <c r="AX71" s="26"/>
      <c r="AY71" s="24"/>
      <c r="AZ71" s="43" t="s">
        <v>669</v>
      </c>
      <c r="BA71" s="50" t="s">
        <v>108</v>
      </c>
      <c r="BB71" s="24"/>
      <c r="BC71" s="24" t="s">
        <v>108</v>
      </c>
      <c r="BD71" s="24"/>
      <c r="BE71" s="24" t="s">
        <v>108</v>
      </c>
      <c r="BF71" s="24"/>
      <c r="BG71" s="24" t="s">
        <v>108</v>
      </c>
      <c r="BH71" s="24"/>
      <c r="BI71" s="24"/>
      <c r="BJ71" s="24" t="s">
        <v>108</v>
      </c>
      <c r="BK71" s="24"/>
      <c r="BL71" s="24" t="s">
        <v>108</v>
      </c>
      <c r="BM71" s="24"/>
      <c r="BN71" s="24"/>
      <c r="BO71" s="24"/>
      <c r="BP71" s="24" t="s">
        <v>198</v>
      </c>
      <c r="BQ71" s="24"/>
      <c r="BR71" s="24" t="s">
        <v>108</v>
      </c>
      <c r="BS71" s="24"/>
      <c r="BT71" s="24" t="s">
        <v>108</v>
      </c>
      <c r="BU71" s="24"/>
      <c r="BV71" s="24"/>
      <c r="BW71" s="43"/>
      <c r="BX71" s="50" t="s">
        <v>108</v>
      </c>
      <c r="BY71" s="24"/>
      <c r="BZ71" s="24" t="s">
        <v>108</v>
      </c>
      <c r="CA71" s="24"/>
      <c r="CB71" s="24" t="s">
        <v>108</v>
      </c>
      <c r="CC71" s="24"/>
      <c r="CD71" s="24" t="s">
        <v>108</v>
      </c>
      <c r="CE71" s="24"/>
      <c r="CF71" s="24"/>
      <c r="CG71" s="24" t="s">
        <v>198</v>
      </c>
      <c r="CH71" s="24" t="s">
        <v>108</v>
      </c>
      <c r="CI71" s="24"/>
      <c r="CJ71" s="24" t="s">
        <v>108</v>
      </c>
      <c r="CK71" s="24"/>
      <c r="CL71" s="24" t="s">
        <v>108</v>
      </c>
      <c r="CM71" s="43"/>
      <c r="CN71" s="24" t="s">
        <v>108</v>
      </c>
      <c r="CO71" s="24"/>
      <c r="CP71" s="24" t="s">
        <v>108</v>
      </c>
      <c r="CQ71" s="24"/>
      <c r="CR71" s="24" t="s">
        <v>108</v>
      </c>
      <c r="CS71" s="24"/>
      <c r="CT71" s="24" t="s">
        <v>198</v>
      </c>
      <c r="CU71" s="24" t="s">
        <v>528</v>
      </c>
      <c r="CV71" s="24" t="s">
        <v>198</v>
      </c>
      <c r="CW71" s="24" t="s">
        <v>529</v>
      </c>
      <c r="CX71" s="24" t="s">
        <v>530</v>
      </c>
      <c r="CY71" s="24"/>
    </row>
    <row r="72" spans="1:103" ht="140.25" x14ac:dyDescent="0.25">
      <c r="A72" s="23"/>
      <c r="B72" s="24" t="s">
        <v>614</v>
      </c>
      <c r="C72" s="24">
        <v>101499</v>
      </c>
      <c r="D72" s="24" t="s">
        <v>611</v>
      </c>
      <c r="E72" s="25">
        <v>43068</v>
      </c>
      <c r="F72" s="43" t="s">
        <v>102</v>
      </c>
      <c r="G72" s="50" t="s">
        <v>612</v>
      </c>
      <c r="H72" s="24" t="s">
        <v>613</v>
      </c>
      <c r="I72" s="24" t="s">
        <v>105</v>
      </c>
      <c r="J72" s="24" t="s">
        <v>637</v>
      </c>
      <c r="K72" s="24" t="s">
        <v>638</v>
      </c>
      <c r="L72" s="26">
        <v>3085</v>
      </c>
      <c r="M72" s="27">
        <v>0.54</v>
      </c>
      <c r="N72" s="26">
        <v>3000</v>
      </c>
      <c r="O72" s="24" t="s">
        <v>639</v>
      </c>
      <c r="P72" s="26">
        <v>5057187</v>
      </c>
      <c r="Q72" s="24" t="s">
        <v>678</v>
      </c>
      <c r="R72" s="24" t="s">
        <v>614</v>
      </c>
      <c r="S72" s="24" t="s">
        <v>131</v>
      </c>
      <c r="T72" s="24" t="s">
        <v>108</v>
      </c>
      <c r="U72" s="24"/>
      <c r="V72" s="24"/>
      <c r="W72" s="24"/>
      <c r="X72" s="24" t="s">
        <v>198</v>
      </c>
      <c r="Y72" s="27">
        <v>0.49</v>
      </c>
      <c r="Z72" s="24" t="s">
        <v>180</v>
      </c>
      <c r="AA72" s="24" t="s">
        <v>119</v>
      </c>
      <c r="AB72" s="43" t="s">
        <v>119</v>
      </c>
      <c r="AC72" s="50" t="s">
        <v>108</v>
      </c>
      <c r="AD72" s="24"/>
      <c r="AE72" s="24" t="s">
        <v>108</v>
      </c>
      <c r="AF72" s="24"/>
      <c r="AG72" s="24" t="s">
        <v>198</v>
      </c>
      <c r="AH72" s="24"/>
      <c r="AI72" s="24" t="s">
        <v>198</v>
      </c>
      <c r="AJ72" s="24"/>
      <c r="AK72" s="24" t="s">
        <v>167</v>
      </c>
      <c r="AL72" s="27">
        <v>0.18</v>
      </c>
      <c r="AM72" s="24">
        <v>2</v>
      </c>
      <c r="AN72" s="24"/>
      <c r="AO72" s="24" t="s">
        <v>198</v>
      </c>
      <c r="AP72" s="24"/>
      <c r="AQ72" s="24"/>
      <c r="AR72" s="24"/>
      <c r="AS72" s="24"/>
      <c r="AT72" s="24"/>
      <c r="AU72" s="24"/>
      <c r="AV72" s="24"/>
      <c r="AW72" s="24"/>
      <c r="AX72" s="26"/>
      <c r="AY72" s="24" t="s">
        <v>659</v>
      </c>
      <c r="AZ72" s="43" t="s">
        <v>660</v>
      </c>
      <c r="BA72" s="50" t="s">
        <v>108</v>
      </c>
      <c r="BB72" s="24"/>
      <c r="BC72" s="24" t="s">
        <v>108</v>
      </c>
      <c r="BD72" s="24"/>
      <c r="BE72" s="24" t="s">
        <v>108</v>
      </c>
      <c r="BF72" s="24"/>
      <c r="BG72" s="24" t="s">
        <v>108</v>
      </c>
      <c r="BH72" s="24"/>
      <c r="BI72" s="24"/>
      <c r="BJ72" s="24" t="s">
        <v>108</v>
      </c>
      <c r="BK72" s="24"/>
      <c r="BL72" s="24" t="s">
        <v>108</v>
      </c>
      <c r="BM72" s="24"/>
      <c r="BN72" s="24"/>
      <c r="BO72" s="24"/>
      <c r="BP72" s="24" t="s">
        <v>108</v>
      </c>
      <c r="BQ72" s="24"/>
      <c r="BR72" s="24" t="s">
        <v>108</v>
      </c>
      <c r="BS72" s="24"/>
      <c r="BT72" s="24" t="s">
        <v>108</v>
      </c>
      <c r="BU72" s="24"/>
      <c r="BV72" s="24"/>
      <c r="BW72" s="43"/>
      <c r="BX72" s="50" t="s">
        <v>108</v>
      </c>
      <c r="BY72" s="24"/>
      <c r="BZ72" s="24" t="s">
        <v>108</v>
      </c>
      <c r="CA72" s="24"/>
      <c r="CB72" s="24" t="s">
        <v>108</v>
      </c>
      <c r="CC72" s="24"/>
      <c r="CD72" s="24" t="s">
        <v>108</v>
      </c>
      <c r="CE72" s="24"/>
      <c r="CF72" s="24"/>
      <c r="CG72" s="24" t="s">
        <v>198</v>
      </c>
      <c r="CH72" s="24" t="s">
        <v>198</v>
      </c>
      <c r="CI72" s="24"/>
      <c r="CJ72" s="24" t="s">
        <v>108</v>
      </c>
      <c r="CK72" s="24"/>
      <c r="CL72" s="24" t="s">
        <v>198</v>
      </c>
      <c r="CM72" s="43"/>
      <c r="CN72" s="24" t="s">
        <v>108</v>
      </c>
      <c r="CO72" s="24"/>
      <c r="CP72" s="24" t="s">
        <v>108</v>
      </c>
      <c r="CQ72" s="24"/>
      <c r="CR72" s="24" t="s">
        <v>108</v>
      </c>
      <c r="CS72" s="24"/>
      <c r="CT72" s="24" t="s">
        <v>108</v>
      </c>
      <c r="CU72" s="24"/>
      <c r="CV72" s="24" t="s">
        <v>108</v>
      </c>
      <c r="CW72" s="24"/>
      <c r="CX72" s="24"/>
      <c r="CY72" s="24"/>
    </row>
    <row r="73" spans="1:103" s="36" customFormat="1" ht="38.25" x14ac:dyDescent="0.25">
      <c r="A73" s="37"/>
      <c r="B73" s="24" t="s">
        <v>1006</v>
      </c>
      <c r="C73" s="24">
        <v>102289</v>
      </c>
      <c r="D73" s="24" t="s">
        <v>615</v>
      </c>
      <c r="E73" s="25">
        <v>41883</v>
      </c>
      <c r="F73" s="43" t="s">
        <v>102</v>
      </c>
      <c r="G73" s="50" t="s">
        <v>616</v>
      </c>
      <c r="H73" s="24" t="s">
        <v>617</v>
      </c>
      <c r="I73" s="24" t="s">
        <v>329</v>
      </c>
      <c r="J73" s="24" t="s">
        <v>637</v>
      </c>
      <c r="K73" s="24" t="s">
        <v>638</v>
      </c>
      <c r="L73" s="26">
        <v>2922</v>
      </c>
      <c r="M73" s="27">
        <v>0.11</v>
      </c>
      <c r="N73" s="26">
        <v>200</v>
      </c>
      <c r="O73" s="24" t="s">
        <v>648</v>
      </c>
      <c r="P73" s="26">
        <v>934181.07</v>
      </c>
      <c r="Q73" s="24" t="s">
        <v>678</v>
      </c>
      <c r="R73" s="24" t="s">
        <v>1006</v>
      </c>
      <c r="S73" s="24" t="s">
        <v>372</v>
      </c>
      <c r="T73" s="24" t="s">
        <v>108</v>
      </c>
      <c r="U73" s="24"/>
      <c r="V73" s="24"/>
      <c r="W73" s="24"/>
      <c r="X73" s="24" t="s">
        <v>108</v>
      </c>
      <c r="Y73" s="27">
        <v>0.36</v>
      </c>
      <c r="Z73" s="24"/>
      <c r="AA73" s="24" t="s">
        <v>108</v>
      </c>
      <c r="AB73" s="43" t="s">
        <v>108</v>
      </c>
      <c r="AC73" s="50" t="s">
        <v>108</v>
      </c>
      <c r="AD73" s="24"/>
      <c r="AE73" s="24" t="s">
        <v>198</v>
      </c>
      <c r="AF73" s="24"/>
      <c r="AG73" s="24" t="s">
        <v>198</v>
      </c>
      <c r="AH73" s="24"/>
      <c r="AI73" s="24" t="s">
        <v>198</v>
      </c>
      <c r="AJ73" s="24" t="s">
        <v>537</v>
      </c>
      <c r="AK73" s="24" t="s">
        <v>109</v>
      </c>
      <c r="AL73" s="27">
        <v>0</v>
      </c>
      <c r="AM73" s="24"/>
      <c r="AN73" s="24"/>
      <c r="AO73" s="24"/>
      <c r="AP73" s="24"/>
      <c r="AQ73" s="24"/>
      <c r="AR73" s="24"/>
      <c r="AS73" s="24"/>
      <c r="AT73" s="24"/>
      <c r="AU73" s="24"/>
      <c r="AV73" s="24"/>
      <c r="AW73" s="24"/>
      <c r="AX73" s="26"/>
      <c r="AY73" s="24"/>
      <c r="AZ73" s="43" t="s">
        <v>669</v>
      </c>
      <c r="BA73" s="50" t="s">
        <v>108</v>
      </c>
      <c r="BB73" s="24"/>
      <c r="BC73" s="24" t="s">
        <v>108</v>
      </c>
      <c r="BD73" s="24"/>
      <c r="BE73" s="24" t="s">
        <v>108</v>
      </c>
      <c r="BF73" s="24"/>
      <c r="BG73" s="24" t="s">
        <v>108</v>
      </c>
      <c r="BH73" s="24"/>
      <c r="BI73" s="24"/>
      <c r="BJ73" s="24" t="s">
        <v>108</v>
      </c>
      <c r="BK73" s="24"/>
      <c r="BL73" s="24" t="s">
        <v>108</v>
      </c>
      <c r="BM73" s="24"/>
      <c r="BN73" s="24"/>
      <c r="BO73" s="24"/>
      <c r="BP73" s="24" t="s">
        <v>108</v>
      </c>
      <c r="BQ73" s="24"/>
      <c r="BR73" s="24" t="s">
        <v>108</v>
      </c>
      <c r="BS73" s="24"/>
      <c r="BT73" s="24" t="s">
        <v>108</v>
      </c>
      <c r="BU73" s="24"/>
      <c r="BV73" s="24"/>
      <c r="BW73" s="43"/>
      <c r="BX73" s="50" t="s">
        <v>108</v>
      </c>
      <c r="BY73" s="24"/>
      <c r="BZ73" s="24" t="s">
        <v>108</v>
      </c>
      <c r="CA73" s="24"/>
      <c r="CB73" s="24" t="s">
        <v>108</v>
      </c>
      <c r="CC73" s="24"/>
      <c r="CD73" s="24" t="s">
        <v>108</v>
      </c>
      <c r="CE73" s="24"/>
      <c r="CF73" s="24"/>
      <c r="CG73" s="24" t="s">
        <v>108</v>
      </c>
      <c r="CH73" s="24" t="s">
        <v>108</v>
      </c>
      <c r="CI73" s="24"/>
      <c r="CJ73" s="24" t="s">
        <v>108</v>
      </c>
      <c r="CK73" s="24"/>
      <c r="CL73" s="24" t="s">
        <v>108</v>
      </c>
      <c r="CM73" s="43"/>
      <c r="CN73" s="24" t="s">
        <v>108</v>
      </c>
      <c r="CO73" s="24"/>
      <c r="CP73" s="24" t="s">
        <v>108</v>
      </c>
      <c r="CQ73" s="24"/>
      <c r="CR73" s="24" t="s">
        <v>108</v>
      </c>
      <c r="CS73" s="24"/>
      <c r="CT73" s="24" t="s">
        <v>108</v>
      </c>
      <c r="CU73" s="24"/>
      <c r="CV73" s="24" t="s">
        <v>108</v>
      </c>
      <c r="CW73" s="24"/>
      <c r="CX73" s="24"/>
      <c r="CY73" s="24"/>
    </row>
    <row r="74" spans="1:103" ht="165.75" x14ac:dyDescent="0.25">
      <c r="A74" s="37"/>
      <c r="B74" s="24" t="s">
        <v>457</v>
      </c>
      <c r="C74" s="24">
        <v>178290</v>
      </c>
      <c r="D74" s="24" t="s">
        <v>618</v>
      </c>
      <c r="E74" s="25">
        <v>43552</v>
      </c>
      <c r="F74" s="43" t="s">
        <v>102</v>
      </c>
      <c r="G74" s="50" t="s">
        <v>619</v>
      </c>
      <c r="H74" s="24" t="s">
        <v>620</v>
      </c>
      <c r="I74" s="24" t="s">
        <v>129</v>
      </c>
      <c r="J74" s="24" t="s">
        <v>637</v>
      </c>
      <c r="K74" s="24" t="s">
        <v>638</v>
      </c>
      <c r="L74" s="26">
        <v>1500</v>
      </c>
      <c r="M74" s="27">
        <v>0.7</v>
      </c>
      <c r="N74" s="26">
        <v>50</v>
      </c>
      <c r="O74" s="24" t="s">
        <v>639</v>
      </c>
      <c r="P74" s="26">
        <v>20000</v>
      </c>
      <c r="Q74" s="24" t="s">
        <v>657</v>
      </c>
      <c r="R74" s="24" t="s">
        <v>457</v>
      </c>
      <c r="S74" s="24" t="s">
        <v>621</v>
      </c>
      <c r="T74" s="24" t="s">
        <v>198</v>
      </c>
      <c r="U74" s="24" t="s">
        <v>1042</v>
      </c>
      <c r="V74" s="24"/>
      <c r="W74" s="24" t="s">
        <v>645</v>
      </c>
      <c r="X74" s="24" t="s">
        <v>198</v>
      </c>
      <c r="Y74" s="27">
        <v>1</v>
      </c>
      <c r="Z74" s="24" t="s">
        <v>622</v>
      </c>
      <c r="AA74" s="24" t="s">
        <v>119</v>
      </c>
      <c r="AB74" s="43" t="s">
        <v>266</v>
      </c>
      <c r="AC74" s="50" t="s">
        <v>198</v>
      </c>
      <c r="AD74" s="24" t="s">
        <v>623</v>
      </c>
      <c r="AE74" s="24" t="s">
        <v>198</v>
      </c>
      <c r="AF74" s="24" t="s">
        <v>624</v>
      </c>
      <c r="AG74" s="24" t="s">
        <v>108</v>
      </c>
      <c r="AH74" s="24"/>
      <c r="AI74" s="24" t="s">
        <v>198</v>
      </c>
      <c r="AJ74" s="24" t="s">
        <v>625</v>
      </c>
      <c r="AK74" s="24" t="s">
        <v>167</v>
      </c>
      <c r="AL74" s="27">
        <v>0.3</v>
      </c>
      <c r="AM74" s="24">
        <v>5</v>
      </c>
      <c r="AN74" s="24"/>
      <c r="AO74" s="24" t="s">
        <v>198</v>
      </c>
      <c r="AP74" s="24" t="s">
        <v>626</v>
      </c>
      <c r="AQ74" s="24" t="s">
        <v>132</v>
      </c>
      <c r="AR74" s="24"/>
      <c r="AS74" s="24"/>
      <c r="AT74" s="24"/>
      <c r="AU74" s="24"/>
      <c r="AV74" s="24">
        <v>2000</v>
      </c>
      <c r="AW74" s="24">
        <v>150</v>
      </c>
      <c r="AX74" s="26">
        <v>10000</v>
      </c>
      <c r="AY74" s="24" t="s">
        <v>668</v>
      </c>
      <c r="AZ74" s="43" t="s">
        <v>652</v>
      </c>
      <c r="BA74" s="50" t="s">
        <v>108</v>
      </c>
      <c r="BB74" s="24"/>
      <c r="BC74" s="24" t="s">
        <v>108</v>
      </c>
      <c r="BD74" s="24"/>
      <c r="BE74" s="24" t="s">
        <v>108</v>
      </c>
      <c r="BF74" s="24"/>
      <c r="BG74" s="24" t="s">
        <v>108</v>
      </c>
      <c r="BH74" s="24"/>
      <c r="BI74" s="24" t="s">
        <v>133</v>
      </c>
      <c r="BJ74" s="24" t="s">
        <v>108</v>
      </c>
      <c r="BK74" s="24"/>
      <c r="BL74" s="24" t="s">
        <v>108</v>
      </c>
      <c r="BM74" s="24"/>
      <c r="BN74" s="24"/>
      <c r="BO74" s="24"/>
      <c r="BP74" s="24" t="s">
        <v>108</v>
      </c>
      <c r="BQ74" s="24"/>
      <c r="BR74" s="24" t="s">
        <v>108</v>
      </c>
      <c r="BS74" s="24"/>
      <c r="BT74" s="24" t="s">
        <v>108</v>
      </c>
      <c r="BU74" s="24"/>
      <c r="BV74" s="24" t="s">
        <v>108</v>
      </c>
      <c r="BW74" s="43"/>
      <c r="BX74" s="50" t="s">
        <v>108</v>
      </c>
      <c r="BY74" s="24"/>
      <c r="BZ74" s="24" t="s">
        <v>108</v>
      </c>
      <c r="CA74" s="24"/>
      <c r="CB74" s="24" t="s">
        <v>108</v>
      </c>
      <c r="CC74" s="24"/>
      <c r="CD74" s="24" t="s">
        <v>108</v>
      </c>
      <c r="CE74" s="24"/>
      <c r="CF74" s="24"/>
      <c r="CG74" s="24" t="s">
        <v>198</v>
      </c>
      <c r="CH74" s="24" t="s">
        <v>108</v>
      </c>
      <c r="CI74" s="24"/>
      <c r="CJ74" s="24" t="s">
        <v>108</v>
      </c>
      <c r="CK74" s="24"/>
      <c r="CL74" s="24" t="s">
        <v>198</v>
      </c>
      <c r="CM74" s="43" t="s">
        <v>627</v>
      </c>
      <c r="CN74" s="24" t="s">
        <v>198</v>
      </c>
      <c r="CO74" s="24" t="s">
        <v>628</v>
      </c>
      <c r="CP74" s="24" t="s">
        <v>108</v>
      </c>
      <c r="CQ74" s="24"/>
      <c r="CR74" s="24" t="s">
        <v>108</v>
      </c>
      <c r="CS74" s="24"/>
      <c r="CT74" s="24" t="s">
        <v>198</v>
      </c>
      <c r="CU74" s="24" t="s">
        <v>629</v>
      </c>
      <c r="CV74" s="24" t="s">
        <v>108</v>
      </c>
      <c r="CW74" s="24"/>
      <c r="CX74" s="24" t="s">
        <v>630</v>
      </c>
      <c r="CY74" s="24"/>
    </row>
    <row r="75" spans="1:103" ht="63.75" x14ac:dyDescent="0.25">
      <c r="A75" s="52"/>
      <c r="B75" s="53" t="s">
        <v>681</v>
      </c>
      <c r="C75" s="53">
        <v>100372</v>
      </c>
      <c r="D75" s="53" t="s">
        <v>631</v>
      </c>
      <c r="E75" s="54">
        <v>42978</v>
      </c>
      <c r="F75" s="55" t="s">
        <v>102</v>
      </c>
      <c r="G75" s="56" t="s">
        <v>632</v>
      </c>
      <c r="H75" s="53" t="s">
        <v>633</v>
      </c>
      <c r="I75" s="53" t="s">
        <v>164</v>
      </c>
      <c r="J75" s="53" t="s">
        <v>655</v>
      </c>
      <c r="K75" s="53" t="s">
        <v>638</v>
      </c>
      <c r="L75" s="57">
        <v>8655</v>
      </c>
      <c r="M75" s="58">
        <v>7.0000000000000007E-2</v>
      </c>
      <c r="N75" s="57">
        <v>1228</v>
      </c>
      <c r="O75" s="53" t="s">
        <v>656</v>
      </c>
      <c r="P75" s="57">
        <v>9288630</v>
      </c>
      <c r="Q75" s="53" t="s">
        <v>640</v>
      </c>
      <c r="R75" s="53" t="s">
        <v>681</v>
      </c>
      <c r="S75" s="53" t="s">
        <v>185</v>
      </c>
      <c r="T75" s="53" t="s">
        <v>133</v>
      </c>
      <c r="U75" s="53"/>
      <c r="V75" s="53" t="s">
        <v>634</v>
      </c>
      <c r="W75" s="53" t="s">
        <v>420</v>
      </c>
      <c r="X75" s="53" t="s">
        <v>108</v>
      </c>
      <c r="Y75" s="58">
        <v>0.51</v>
      </c>
      <c r="Z75" s="53" t="s">
        <v>635</v>
      </c>
      <c r="AA75" s="53" t="s">
        <v>119</v>
      </c>
      <c r="AB75" s="55" t="s">
        <v>266</v>
      </c>
      <c r="AC75" s="56" t="s">
        <v>198</v>
      </c>
      <c r="AD75" s="53"/>
      <c r="AE75" s="53" t="s">
        <v>198</v>
      </c>
      <c r="AF75" s="53"/>
      <c r="AG75" s="53" t="s">
        <v>198</v>
      </c>
      <c r="AH75" s="53"/>
      <c r="AI75" s="53" t="s">
        <v>108</v>
      </c>
      <c r="AJ75" s="53"/>
      <c r="AK75" s="53" t="s">
        <v>125</v>
      </c>
      <c r="AL75" s="58">
        <v>0.25</v>
      </c>
      <c r="AM75" s="53">
        <v>2</v>
      </c>
      <c r="AN75" s="53" t="s">
        <v>133</v>
      </c>
      <c r="AO75" s="53" t="s">
        <v>198</v>
      </c>
      <c r="AP75" s="53"/>
      <c r="AQ75" s="53" t="s">
        <v>676</v>
      </c>
      <c r="AR75" s="53"/>
      <c r="AS75" s="53"/>
      <c r="AT75" s="53"/>
      <c r="AU75" s="53"/>
      <c r="AV75" s="53">
        <v>22</v>
      </c>
      <c r="AW75" s="53"/>
      <c r="AX75" s="57"/>
      <c r="AY75" s="53"/>
      <c r="AZ75" s="55" t="s">
        <v>643</v>
      </c>
      <c r="BA75" s="56" t="s">
        <v>198</v>
      </c>
      <c r="BB75" s="53"/>
      <c r="BC75" s="53" t="s">
        <v>198</v>
      </c>
      <c r="BD75" s="53"/>
      <c r="BE75" s="53" t="s">
        <v>198</v>
      </c>
      <c r="BF75" s="53"/>
      <c r="BG75" s="53" t="s">
        <v>198</v>
      </c>
      <c r="BH75" s="53"/>
      <c r="BI75" s="53" t="s">
        <v>644</v>
      </c>
      <c r="BJ75" s="53" t="s">
        <v>108</v>
      </c>
      <c r="BK75" s="53"/>
      <c r="BL75" s="53" t="s">
        <v>198</v>
      </c>
      <c r="BM75" s="53"/>
      <c r="BN75" s="53"/>
      <c r="BO75" s="53"/>
      <c r="BP75" s="53" t="s">
        <v>198</v>
      </c>
      <c r="BQ75" s="53"/>
      <c r="BR75" s="53" t="s">
        <v>198</v>
      </c>
      <c r="BS75" s="53"/>
      <c r="BT75" s="53" t="s">
        <v>198</v>
      </c>
      <c r="BU75" s="53"/>
      <c r="BV75" s="53" t="s">
        <v>108</v>
      </c>
      <c r="BW75" s="55"/>
      <c r="BX75" s="56" t="s">
        <v>198</v>
      </c>
      <c r="BY75" s="53"/>
      <c r="BZ75" s="53" t="s">
        <v>198</v>
      </c>
      <c r="CA75" s="53"/>
      <c r="CB75" s="53" t="s">
        <v>198</v>
      </c>
      <c r="CC75" s="53"/>
      <c r="CD75" s="53" t="s">
        <v>108</v>
      </c>
      <c r="CE75" s="53"/>
      <c r="CF75" s="53"/>
      <c r="CG75" s="53" t="s">
        <v>108</v>
      </c>
      <c r="CH75" s="53" t="s">
        <v>198</v>
      </c>
      <c r="CI75" s="53"/>
      <c r="CJ75" s="53" t="s">
        <v>198</v>
      </c>
      <c r="CK75" s="53"/>
      <c r="CL75" s="53" t="s">
        <v>198</v>
      </c>
      <c r="CM75" s="55"/>
      <c r="CN75" s="53" t="s">
        <v>108</v>
      </c>
      <c r="CO75" s="53"/>
      <c r="CP75" s="53" t="s">
        <v>108</v>
      </c>
      <c r="CQ75" s="53"/>
      <c r="CR75" s="53" t="s">
        <v>108</v>
      </c>
      <c r="CS75" s="53"/>
      <c r="CT75" s="53" t="s">
        <v>198</v>
      </c>
      <c r="CU75" s="53"/>
      <c r="CV75" s="53" t="s">
        <v>198</v>
      </c>
      <c r="CW75" s="53" t="s">
        <v>636</v>
      </c>
      <c r="CX75" s="53" t="s">
        <v>133</v>
      </c>
      <c r="CY75" s="53" t="s">
        <v>133</v>
      </c>
    </row>
  </sheetData>
  <mergeCells count="5">
    <mergeCell ref="G1:AB1"/>
    <mergeCell ref="AC1:AZ1"/>
    <mergeCell ref="BA1:BW1"/>
    <mergeCell ref="BX1:CM1"/>
    <mergeCell ref="CN1:CY1"/>
  </mergeCells>
  <dataValidations disablePrompts="1" count="2">
    <dataValidation type="list" allowBlank="1" showInputMessage="1" showErrorMessage="1" sqref="AQ5" xr:uid="{00000000-0002-0000-0100-000000000000}">
      <formula1>#REF!</formula1>
    </dataValidation>
    <dataValidation type="list" allowBlank="1" showInputMessage="1" showErrorMessage="1" sqref="BI5 U5 AY5:AZ5 O5 J5:K5 Q5" xr:uid="{00000000-0002-0000-0100-000001000000}">
      <formula1>#REF!</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DB227-1AAC-46E4-A000-D85A1D411B4C}">
  <sheetPr>
    <tabColor theme="2" tint="-0.499984740745262"/>
  </sheetPr>
  <dimension ref="A1:J70"/>
  <sheetViews>
    <sheetView zoomScaleNormal="100" workbookViewId="0">
      <pane xSplit="1" ySplit="1" topLeftCell="B2" activePane="bottomRight" state="frozen"/>
      <selection pane="topRight" activeCell="B1" sqref="B1"/>
      <selection pane="bottomLeft" activeCell="A2" sqref="A2"/>
      <selection pane="bottomRight" activeCell="H74" sqref="H74"/>
    </sheetView>
  </sheetViews>
  <sheetFormatPr defaultRowHeight="15" x14ac:dyDescent="0.25"/>
  <cols>
    <col min="1" max="1" width="42.42578125" bestFit="1" customWidth="1"/>
    <col min="2" max="2" width="12.140625" bestFit="1" customWidth="1"/>
    <col min="3" max="3" width="41.28515625" customWidth="1"/>
    <col min="4" max="4" width="68.5703125" customWidth="1"/>
    <col min="5" max="5" width="57.7109375" customWidth="1"/>
    <col min="6" max="6" width="22.85546875" bestFit="1" customWidth="1"/>
    <col min="7" max="7" width="39.42578125" bestFit="1" customWidth="1"/>
    <col min="8" max="8" width="22.42578125" bestFit="1" customWidth="1"/>
    <col min="9" max="9" width="56.140625" bestFit="1" customWidth="1"/>
    <col min="10" max="10" width="56.85546875" bestFit="1" customWidth="1"/>
  </cols>
  <sheetData>
    <row r="1" spans="1:10" x14ac:dyDescent="0.25">
      <c r="A1" s="73" t="s">
        <v>804</v>
      </c>
      <c r="B1" s="73" t="s">
        <v>689</v>
      </c>
      <c r="C1" s="73" t="s">
        <v>1277</v>
      </c>
      <c r="D1" s="73" t="s">
        <v>1074</v>
      </c>
      <c r="E1" s="73" t="s">
        <v>1073</v>
      </c>
      <c r="F1" s="73" t="s">
        <v>1075</v>
      </c>
      <c r="G1" s="73" t="s">
        <v>1077</v>
      </c>
      <c r="H1" s="73" t="s">
        <v>1076</v>
      </c>
      <c r="I1" s="73" t="s">
        <v>1278</v>
      </c>
      <c r="J1" s="73" t="s">
        <v>1279</v>
      </c>
    </row>
    <row r="2" spans="1:10" ht="141" customHeight="1" x14ac:dyDescent="0.25">
      <c r="A2" s="65" t="s">
        <v>681</v>
      </c>
      <c r="B2" s="66" t="s">
        <v>164</v>
      </c>
      <c r="C2" s="66" t="s">
        <v>681</v>
      </c>
      <c r="D2" s="67" t="s">
        <v>1200</v>
      </c>
      <c r="E2" s="68" t="s">
        <v>1233</v>
      </c>
      <c r="F2" s="66" t="s">
        <v>1126</v>
      </c>
      <c r="G2" s="66" t="s">
        <v>1162</v>
      </c>
      <c r="H2" s="66" t="s">
        <v>1198</v>
      </c>
      <c r="I2" s="64"/>
      <c r="J2" s="62" t="str">
        <f>HYPERLINK("https://www.1stvalleybank.com.ph/agric-loan.php","Agri-Agra: Supervised Credit Loan")</f>
        <v>Agri-Agra: Supervised Credit Loan</v>
      </c>
    </row>
    <row r="3" spans="1:10" ht="187.5" customHeight="1" x14ac:dyDescent="0.25">
      <c r="A3" s="70" t="s">
        <v>382</v>
      </c>
      <c r="B3" s="70" t="s">
        <v>164</v>
      </c>
      <c r="C3" s="70" t="s">
        <v>1079</v>
      </c>
      <c r="D3" s="71" t="s">
        <v>1201</v>
      </c>
      <c r="E3" s="72" t="s">
        <v>1241</v>
      </c>
      <c r="F3" s="70" t="s">
        <v>1127</v>
      </c>
      <c r="G3" s="70" t="s">
        <v>1163</v>
      </c>
      <c r="H3" s="70" t="s">
        <v>1245</v>
      </c>
      <c r="I3" s="62" t="str">
        <f>HYPERLINK("https://www.ashi.org.ph/annual-reports","Annual Reports")</f>
        <v>Annual Reports</v>
      </c>
      <c r="J3" s="63" t="str">
        <f>HYPERLINK("https://www.ashi.org.ph/products-and-services","ASHI-AGAP Loan")</f>
        <v>ASHI-AGAP Loan</v>
      </c>
    </row>
    <row r="4" spans="1:10" ht="20.100000000000001" customHeight="1" x14ac:dyDescent="0.25">
      <c r="A4" s="82" t="s">
        <v>264</v>
      </c>
      <c r="B4" s="82" t="s">
        <v>105</v>
      </c>
      <c r="C4" s="82" t="s">
        <v>1080</v>
      </c>
      <c r="D4" s="79" t="s">
        <v>1202</v>
      </c>
      <c r="E4" s="88" t="s">
        <v>1234</v>
      </c>
      <c r="F4" s="82" t="s">
        <v>1128</v>
      </c>
      <c r="G4" s="82" t="s">
        <v>1164</v>
      </c>
      <c r="H4" s="82" t="s">
        <v>1246</v>
      </c>
      <c r="I4" s="85" t="str">
        <f>HYPERLINK("https://www.amkcambodia.com/amk-en-annual-reports-123.html","Annual Reports")</f>
        <v>Annual Reports</v>
      </c>
      <c r="J4" s="64" t="s">
        <v>262</v>
      </c>
    </row>
    <row r="5" spans="1:10" ht="20.100000000000001" customHeight="1" x14ac:dyDescent="0.25">
      <c r="A5" s="83"/>
      <c r="B5" s="83"/>
      <c r="C5" s="83"/>
      <c r="D5" s="80"/>
      <c r="E5" s="89"/>
      <c r="F5" s="83"/>
      <c r="G5" s="83"/>
      <c r="H5" s="83"/>
      <c r="I5" s="86"/>
      <c r="J5" s="63" t="str">
        <f>HYPERLINK("https://www.amkcambodia.com/amk-en-seasonal-loan-201.html","Seasonal Loan")</f>
        <v>Seasonal Loan</v>
      </c>
    </row>
    <row r="6" spans="1:10" ht="20.100000000000001" customHeight="1" x14ac:dyDescent="0.25">
      <c r="A6" s="83"/>
      <c r="B6" s="83"/>
      <c r="C6" s="83"/>
      <c r="D6" s="80"/>
      <c r="E6" s="89"/>
      <c r="F6" s="83"/>
      <c r="G6" s="83"/>
      <c r="H6" s="83"/>
      <c r="I6" s="86"/>
      <c r="J6" s="63" t="str">
        <f>HYPERLINK("https://www.amkcambodia.com/amk-en-end-of-term-village-bank-187.html","End-of-Term Group Loan")</f>
        <v>End-of-Term Group Loan</v>
      </c>
    </row>
    <row r="7" spans="1:10" ht="19.5" customHeight="1" x14ac:dyDescent="0.25">
      <c r="A7" s="84"/>
      <c r="B7" s="84"/>
      <c r="C7" s="84"/>
      <c r="D7" s="81"/>
      <c r="E7" s="90"/>
      <c r="F7" s="84"/>
      <c r="G7" s="84"/>
      <c r="H7" s="84"/>
      <c r="I7" s="87"/>
      <c r="J7" s="63" t="str">
        <f>HYPERLINK("https://www.amkcambodia.com/amk-en-credit-line-village-bank-193.html","Credit Line Group Loan")</f>
        <v>Credit Line Group Loan</v>
      </c>
    </row>
    <row r="8" spans="1:10" ht="48.75" customHeight="1" x14ac:dyDescent="0.25">
      <c r="A8" s="66" t="s">
        <v>475</v>
      </c>
      <c r="B8" s="66" t="s">
        <v>474</v>
      </c>
      <c r="C8" s="66" t="s">
        <v>1081</v>
      </c>
      <c r="D8" s="74" t="s">
        <v>1203</v>
      </c>
      <c r="E8" s="68" t="s">
        <v>1235</v>
      </c>
      <c r="F8" s="66" t="s">
        <v>1129</v>
      </c>
      <c r="G8" s="66" t="s">
        <v>1165</v>
      </c>
      <c r="H8" s="66" t="s">
        <v>1247</v>
      </c>
      <c r="I8" s="63" t="str">
        <f>HYPERLINK("https://www.amz.co.zm/performance-snapshot","Performance Snapshot")</f>
        <v>Performance Snapshot</v>
      </c>
      <c r="J8" s="63" t="str">
        <f>HYPERLINK("https://docs.wixstatic.com/ugd/d44b9f_fef545d18e7c45bab3a0df0250fc2a51.pdf","End of Term Loan")</f>
        <v>End of Term Loan</v>
      </c>
    </row>
    <row r="9" spans="1:10" ht="114" customHeight="1" x14ac:dyDescent="0.25">
      <c r="A9" s="66" t="s">
        <v>165</v>
      </c>
      <c r="B9" s="66" t="s">
        <v>164</v>
      </c>
      <c r="C9" s="66" t="s">
        <v>1082</v>
      </c>
      <c r="D9" s="67" t="s">
        <v>1204</v>
      </c>
      <c r="E9" s="68" t="s">
        <v>1236</v>
      </c>
      <c r="F9" s="66" t="s">
        <v>1130</v>
      </c>
      <c r="G9" s="66" t="s">
        <v>1166</v>
      </c>
      <c r="H9" s="66" t="s">
        <v>1248</v>
      </c>
      <c r="I9" s="64"/>
      <c r="J9" s="69" t="s">
        <v>162</v>
      </c>
    </row>
    <row r="10" spans="1:10" ht="30" x14ac:dyDescent="0.25">
      <c r="A10" s="66" t="s">
        <v>1007</v>
      </c>
      <c r="B10" s="66" t="s">
        <v>129</v>
      </c>
      <c r="C10" s="66" t="s">
        <v>1007</v>
      </c>
      <c r="D10" s="74" t="s">
        <v>1205</v>
      </c>
      <c r="E10" s="68" t="s">
        <v>1104</v>
      </c>
      <c r="F10" s="66" t="s">
        <v>1131</v>
      </c>
      <c r="G10" s="66" t="s">
        <v>1167</v>
      </c>
      <c r="H10" s="66" t="s">
        <v>1249</v>
      </c>
      <c r="I10" s="64"/>
      <c r="J10" s="64" t="s">
        <v>397</v>
      </c>
    </row>
    <row r="11" spans="1:10" ht="30" customHeight="1" x14ac:dyDescent="0.25">
      <c r="A11" s="82" t="s">
        <v>323</v>
      </c>
      <c r="B11" s="82" t="s">
        <v>322</v>
      </c>
      <c r="C11" s="82" t="s">
        <v>1083</v>
      </c>
      <c r="D11" s="91" t="s">
        <v>1206</v>
      </c>
      <c r="E11" s="88" t="s">
        <v>1237</v>
      </c>
      <c r="F11" s="82" t="s">
        <v>1132</v>
      </c>
      <c r="G11" s="82" t="s">
        <v>1168</v>
      </c>
      <c r="H11" s="82" t="s">
        <v>1250</v>
      </c>
      <c r="I11" s="85" t="str">
        <f t="shared" ref="I11:I14" si="0">HYPERLINK("http://www.brac.net/annual-reports-and-publications","Annual Reports")</f>
        <v>Annual Reports</v>
      </c>
      <c r="J11" s="64" t="s">
        <v>320</v>
      </c>
    </row>
    <row r="12" spans="1:10" ht="30" customHeight="1" x14ac:dyDescent="0.25">
      <c r="A12" s="83"/>
      <c r="B12" s="83"/>
      <c r="C12" s="83"/>
      <c r="D12" s="92"/>
      <c r="E12" s="89"/>
      <c r="F12" s="83"/>
      <c r="G12" s="83"/>
      <c r="H12" s="83"/>
      <c r="I12" s="86"/>
      <c r="J12" s="64" t="s">
        <v>343</v>
      </c>
    </row>
    <row r="13" spans="1:10" ht="30" customHeight="1" x14ac:dyDescent="0.25">
      <c r="A13" s="84"/>
      <c r="B13" s="84"/>
      <c r="C13" s="84"/>
      <c r="D13" s="93"/>
      <c r="E13" s="90"/>
      <c r="F13" s="84"/>
      <c r="G13" s="84"/>
      <c r="H13" s="84"/>
      <c r="I13" s="87"/>
      <c r="J13" s="64" t="s">
        <v>603</v>
      </c>
    </row>
    <row r="14" spans="1:10" ht="24.95" customHeight="1" x14ac:dyDescent="0.25">
      <c r="A14" s="82" t="s">
        <v>151</v>
      </c>
      <c r="B14" s="82" t="s">
        <v>150</v>
      </c>
      <c r="C14" s="82" t="s">
        <v>151</v>
      </c>
      <c r="D14" s="91" t="s">
        <v>1207</v>
      </c>
      <c r="E14" s="88" t="s">
        <v>1105</v>
      </c>
      <c r="F14" s="82" t="s">
        <v>1133</v>
      </c>
      <c r="G14" s="82" t="s">
        <v>1169</v>
      </c>
      <c r="H14" s="82" t="s">
        <v>1251</v>
      </c>
      <c r="I14" s="85" t="str">
        <f t="shared" si="0"/>
        <v>Annual Reports</v>
      </c>
      <c r="J14" s="64" t="s">
        <v>148</v>
      </c>
    </row>
    <row r="15" spans="1:10" ht="24.95" customHeight="1" x14ac:dyDescent="0.25">
      <c r="A15" s="83"/>
      <c r="B15" s="83"/>
      <c r="C15" s="83"/>
      <c r="D15" s="92"/>
      <c r="E15" s="89"/>
      <c r="F15" s="83"/>
      <c r="G15" s="83"/>
      <c r="H15" s="83"/>
      <c r="I15" s="86"/>
      <c r="J15" s="64" t="s">
        <v>246</v>
      </c>
    </row>
    <row r="16" spans="1:10" ht="24.95" customHeight="1" x14ac:dyDescent="0.25">
      <c r="A16" s="83"/>
      <c r="B16" s="83"/>
      <c r="C16" s="83"/>
      <c r="D16" s="92"/>
      <c r="E16" s="89"/>
      <c r="F16" s="83"/>
      <c r="G16" s="83"/>
      <c r="H16" s="83"/>
      <c r="I16" s="86"/>
      <c r="J16" s="64" t="s">
        <v>283</v>
      </c>
    </row>
    <row r="17" spans="1:10" ht="24.95" customHeight="1" x14ac:dyDescent="0.25">
      <c r="A17" s="84"/>
      <c r="B17" s="84"/>
      <c r="C17" s="84"/>
      <c r="D17" s="93"/>
      <c r="E17" s="90"/>
      <c r="F17" s="84"/>
      <c r="G17" s="84"/>
      <c r="H17" s="84"/>
      <c r="I17" s="87"/>
      <c r="J17" s="64" t="s">
        <v>503</v>
      </c>
    </row>
    <row r="18" spans="1:10" ht="24.95" customHeight="1" x14ac:dyDescent="0.25">
      <c r="A18" s="82" t="s">
        <v>240</v>
      </c>
      <c r="B18" s="82" t="s">
        <v>115</v>
      </c>
      <c r="C18" s="82" t="s">
        <v>240</v>
      </c>
      <c r="D18" s="91" t="s">
        <v>1208</v>
      </c>
      <c r="E18" s="88" t="s">
        <v>1106</v>
      </c>
      <c r="F18" s="82" t="s">
        <v>1134</v>
      </c>
      <c r="G18" s="82" t="s">
        <v>1170</v>
      </c>
      <c r="H18" s="82" t="s">
        <v>1252</v>
      </c>
      <c r="I18" s="95"/>
      <c r="J18" s="69" t="s">
        <v>238</v>
      </c>
    </row>
    <row r="19" spans="1:10" ht="24.95" customHeight="1" x14ac:dyDescent="0.25">
      <c r="A19" s="83"/>
      <c r="B19" s="83"/>
      <c r="C19" s="83"/>
      <c r="D19" s="92"/>
      <c r="E19" s="89"/>
      <c r="F19" s="83"/>
      <c r="G19" s="83"/>
      <c r="H19" s="83"/>
      <c r="I19" s="104"/>
      <c r="J19" s="64" t="s">
        <v>353</v>
      </c>
    </row>
    <row r="20" spans="1:10" ht="24.95" customHeight="1" x14ac:dyDescent="0.25">
      <c r="A20" s="84"/>
      <c r="B20" s="84"/>
      <c r="C20" s="84"/>
      <c r="D20" s="93"/>
      <c r="E20" s="90"/>
      <c r="F20" s="84"/>
      <c r="G20" s="84"/>
      <c r="H20" s="84"/>
      <c r="I20" s="96"/>
      <c r="J20" s="64" t="s">
        <v>375</v>
      </c>
    </row>
    <row r="21" spans="1:10" ht="60" x14ac:dyDescent="0.25">
      <c r="A21" s="66" t="s">
        <v>295</v>
      </c>
      <c r="B21" s="66" t="s">
        <v>164</v>
      </c>
      <c r="C21" s="66" t="s">
        <v>1084</v>
      </c>
      <c r="D21" s="67" t="s">
        <v>1209</v>
      </c>
      <c r="E21" s="68" t="s">
        <v>1107</v>
      </c>
      <c r="F21" s="66" t="s">
        <v>1135</v>
      </c>
      <c r="G21" s="66" t="s">
        <v>1171</v>
      </c>
      <c r="H21" s="66" t="s">
        <v>1253</v>
      </c>
      <c r="I21" s="64"/>
      <c r="J21" s="64" t="s">
        <v>293</v>
      </c>
    </row>
    <row r="22" spans="1:10" ht="39.950000000000003" customHeight="1" x14ac:dyDescent="0.25">
      <c r="A22" s="82" t="s">
        <v>184</v>
      </c>
      <c r="B22" s="82" t="s">
        <v>105</v>
      </c>
      <c r="C22" s="82" t="s">
        <v>184</v>
      </c>
      <c r="D22" s="91" t="s">
        <v>1210</v>
      </c>
      <c r="E22" s="88" t="s">
        <v>1108</v>
      </c>
      <c r="F22" s="82" t="s">
        <v>1136</v>
      </c>
      <c r="G22" s="82" t="s">
        <v>1172</v>
      </c>
      <c r="H22" s="82" t="s">
        <v>1254</v>
      </c>
      <c r="I22" s="85" t="str">
        <f>HYPERLINK("https://www.chamroeun.com/page/annual-report","Annual Reports")</f>
        <v>Annual Reports</v>
      </c>
      <c r="J22" s="63" t="str">
        <f>HYPERLINK("https://www.chamroeun.com/page/Ariculture_Finance_Loan","Agriculture Financing Loan")</f>
        <v>Agriculture Financing Loan</v>
      </c>
    </row>
    <row r="23" spans="1:10" ht="39.950000000000003" customHeight="1" x14ac:dyDescent="0.25">
      <c r="A23" s="84"/>
      <c r="B23" s="84"/>
      <c r="C23" s="84"/>
      <c r="D23" s="93"/>
      <c r="E23" s="90"/>
      <c r="F23" s="84"/>
      <c r="G23" s="84"/>
      <c r="H23" s="84"/>
      <c r="I23" s="87"/>
      <c r="J23" s="64" t="s">
        <v>339</v>
      </c>
    </row>
    <row r="24" spans="1:10" ht="57" customHeight="1" x14ac:dyDescent="0.25">
      <c r="A24" s="66" t="s">
        <v>483</v>
      </c>
      <c r="B24" s="66" t="s">
        <v>129</v>
      </c>
      <c r="C24" s="66" t="s">
        <v>483</v>
      </c>
      <c r="D24" s="66" t="s">
        <v>133</v>
      </c>
      <c r="E24" s="68" t="s">
        <v>1109</v>
      </c>
      <c r="F24" s="66" t="s">
        <v>1137</v>
      </c>
      <c r="G24" s="66" t="s">
        <v>1173</v>
      </c>
      <c r="H24" s="66" t="s">
        <v>1255</v>
      </c>
      <c r="I24" s="64"/>
      <c r="J24" s="69" t="s">
        <v>481</v>
      </c>
    </row>
    <row r="25" spans="1:10" ht="30" customHeight="1" x14ac:dyDescent="0.25">
      <c r="A25" s="82" t="s">
        <v>130</v>
      </c>
      <c r="B25" s="82" t="s">
        <v>129</v>
      </c>
      <c r="C25" s="82" t="s">
        <v>130</v>
      </c>
      <c r="D25" s="91" t="s">
        <v>1211</v>
      </c>
      <c r="E25" s="88" t="s">
        <v>1110</v>
      </c>
      <c r="F25" s="82" t="s">
        <v>1138</v>
      </c>
      <c r="G25" s="82" t="s">
        <v>1174</v>
      </c>
      <c r="H25" s="82" t="s">
        <v>1256</v>
      </c>
      <c r="I25" s="85" t="str">
        <f>HYPERLINK("https://grameenghana.org/report/","Baseline Survey on Voice for Change Partnership Programme")</f>
        <v>Baseline Survey on Voice for Change Partnership Programme</v>
      </c>
      <c r="J25" s="64" t="s">
        <v>127</v>
      </c>
    </row>
    <row r="26" spans="1:10" ht="30" customHeight="1" x14ac:dyDescent="0.25">
      <c r="A26" s="83"/>
      <c r="B26" s="83"/>
      <c r="C26" s="83"/>
      <c r="D26" s="92"/>
      <c r="E26" s="89"/>
      <c r="F26" s="83"/>
      <c r="G26" s="83"/>
      <c r="H26" s="83"/>
      <c r="I26" s="86"/>
      <c r="J26" s="64" t="s">
        <v>235</v>
      </c>
    </row>
    <row r="27" spans="1:10" ht="30" customHeight="1" x14ac:dyDescent="0.25">
      <c r="A27" s="84"/>
      <c r="B27" s="84"/>
      <c r="C27" s="84"/>
      <c r="D27" s="93"/>
      <c r="E27" s="90"/>
      <c r="F27" s="84"/>
      <c r="G27" s="84"/>
      <c r="H27" s="84"/>
      <c r="I27" s="87"/>
      <c r="J27" s="64" t="s">
        <v>478</v>
      </c>
    </row>
    <row r="28" spans="1:10" ht="215.25" customHeight="1" x14ac:dyDescent="0.25">
      <c r="A28" s="66" t="s">
        <v>391</v>
      </c>
      <c r="B28" s="66" t="s">
        <v>137</v>
      </c>
      <c r="C28" s="66" t="s">
        <v>1085</v>
      </c>
      <c r="D28" s="67" t="s">
        <v>1212</v>
      </c>
      <c r="E28" s="68" t="s">
        <v>1238</v>
      </c>
      <c r="F28" s="66" t="s">
        <v>1139</v>
      </c>
      <c r="G28" s="66" t="s">
        <v>1175</v>
      </c>
      <c r="H28" s="66" t="s">
        <v>1257</v>
      </c>
      <c r="I28" s="64"/>
      <c r="J28" s="69" t="s">
        <v>389</v>
      </c>
    </row>
    <row r="29" spans="1:10" ht="54.75" customHeight="1" x14ac:dyDescent="0.25">
      <c r="A29" s="70" t="s">
        <v>682</v>
      </c>
      <c r="B29" s="70" t="s">
        <v>137</v>
      </c>
      <c r="C29" s="70" t="s">
        <v>1086</v>
      </c>
      <c r="D29" s="71" t="s">
        <v>1213</v>
      </c>
      <c r="E29" s="72" t="s">
        <v>1111</v>
      </c>
      <c r="F29" s="70" t="s">
        <v>1140</v>
      </c>
      <c r="G29" s="70" t="s">
        <v>1176</v>
      </c>
      <c r="H29" s="70" t="s">
        <v>1258</v>
      </c>
      <c r="I29" s="62" t="str">
        <f>HYPERLINK("http://www.idf-finance.in/news.html","Annual Reports")</f>
        <v>Annual Reports</v>
      </c>
      <c r="J29" s="64" t="s">
        <v>532</v>
      </c>
    </row>
    <row r="30" spans="1:10" ht="24.95" customHeight="1" x14ac:dyDescent="0.25">
      <c r="A30" s="82" t="s">
        <v>302</v>
      </c>
      <c r="B30" s="82" t="s">
        <v>301</v>
      </c>
      <c r="C30" s="82" t="s">
        <v>302</v>
      </c>
      <c r="D30" s="91" t="s">
        <v>1214</v>
      </c>
      <c r="E30" s="88" t="s">
        <v>1112</v>
      </c>
      <c r="F30" s="82" t="s">
        <v>1141</v>
      </c>
      <c r="G30" s="82" t="s">
        <v>1177</v>
      </c>
      <c r="H30" s="82" t="s">
        <v>1259</v>
      </c>
      <c r="I30" s="85" t="str">
        <f>HYPERLINK("https://juhudikilimo.com/annual-report/","Annual Reports")</f>
        <v>Annual Reports</v>
      </c>
      <c r="J30" s="63" t="str">
        <f>HYPERLINK("https://juhudikilimo.com/products-and-services/farm-animal-loans/","Farm Animal Loans")</f>
        <v>Farm Animal Loans</v>
      </c>
    </row>
    <row r="31" spans="1:10" ht="24.95" customHeight="1" x14ac:dyDescent="0.25">
      <c r="A31" s="83"/>
      <c r="B31" s="83"/>
      <c r="C31" s="83"/>
      <c r="D31" s="92"/>
      <c r="E31" s="89"/>
      <c r="F31" s="83"/>
      <c r="G31" s="83"/>
      <c r="H31" s="83"/>
      <c r="I31" s="86"/>
      <c r="J31" s="63" t="str">
        <f>HYPERLINK("https://juhudikilimo.com/products-and-services/clean-energy-loans/","Clean Energy Loans")</f>
        <v>Clean Energy Loans</v>
      </c>
    </row>
    <row r="32" spans="1:10" ht="24.95" customHeight="1" x14ac:dyDescent="0.25">
      <c r="A32" s="84"/>
      <c r="B32" s="84"/>
      <c r="C32" s="84"/>
      <c r="D32" s="93"/>
      <c r="E32" s="90"/>
      <c r="F32" s="84"/>
      <c r="G32" s="84"/>
      <c r="H32" s="84"/>
      <c r="I32" s="87"/>
      <c r="J32" s="63" t="str">
        <f>HYPERLINK("https://juhudikilimo.com/products-and-services/consumer-loans/","Consumer Loans")</f>
        <v>Consumer Loans</v>
      </c>
    </row>
    <row r="33" spans="1:10" ht="34.5" customHeight="1" x14ac:dyDescent="0.25">
      <c r="A33" s="66" t="s">
        <v>578</v>
      </c>
      <c r="B33" s="66" t="s">
        <v>301</v>
      </c>
      <c r="C33" s="66" t="s">
        <v>1087</v>
      </c>
      <c r="D33" s="67" t="s">
        <v>1215</v>
      </c>
      <c r="E33" s="68" t="s">
        <v>1113</v>
      </c>
      <c r="F33" s="66" t="s">
        <v>1142</v>
      </c>
      <c r="G33" s="66" t="s">
        <v>1178</v>
      </c>
      <c r="H33" s="66" t="s">
        <v>1199</v>
      </c>
      <c r="I33" s="63" t="str">
        <f>HYPERLINK("https://www.kwftbank.com/our-story/who-we-are/financial-reports","Financial Reports")</f>
        <v>Financial Reports</v>
      </c>
      <c r="J33" s="63" t="str">
        <f>HYPERLINK("https://www.kwftbank.com/products/borrow/kilimo-bora-loans/dairy-farming-loan","Dairy Farming Loan")</f>
        <v>Dairy Farming Loan</v>
      </c>
    </row>
    <row r="34" spans="1:10" ht="51" customHeight="1" x14ac:dyDescent="0.25">
      <c r="A34" s="66" t="s">
        <v>571</v>
      </c>
      <c r="B34" s="66" t="s">
        <v>312</v>
      </c>
      <c r="C34" s="66" t="s">
        <v>571</v>
      </c>
      <c r="D34" s="66" t="s">
        <v>133</v>
      </c>
      <c r="E34" s="68" t="s">
        <v>1114</v>
      </c>
      <c r="F34" s="66" t="s">
        <v>1143</v>
      </c>
      <c r="G34" s="66" t="s">
        <v>1179</v>
      </c>
      <c r="H34" s="66" t="s">
        <v>133</v>
      </c>
      <c r="I34" s="63" t="str">
        <f>HYPERLINK("https://thp.org/wp-content/uploads/2014/10/Kiruhura-Evaluation-Final-Report.pdf","Outcome Evaluation Report")</f>
        <v>Outcome Evaluation Report</v>
      </c>
      <c r="J34" s="64" t="s">
        <v>569</v>
      </c>
    </row>
    <row r="35" spans="1:10" ht="84.95" customHeight="1" x14ac:dyDescent="0.25">
      <c r="A35" s="82" t="s">
        <v>274</v>
      </c>
      <c r="B35" s="82" t="s">
        <v>164</v>
      </c>
      <c r="C35" s="82" t="s">
        <v>1088</v>
      </c>
      <c r="D35" s="91" t="s">
        <v>1216</v>
      </c>
      <c r="E35" s="88" t="s">
        <v>1239</v>
      </c>
      <c r="F35" s="82" t="s">
        <v>1144</v>
      </c>
      <c r="G35" s="82" t="s">
        <v>1180</v>
      </c>
      <c r="H35" s="82" t="s">
        <v>133</v>
      </c>
      <c r="I35" s="95"/>
      <c r="J35" s="69" t="s">
        <v>272</v>
      </c>
    </row>
    <row r="36" spans="1:10" ht="84.95" customHeight="1" x14ac:dyDescent="0.25">
      <c r="A36" s="84"/>
      <c r="B36" s="84"/>
      <c r="C36" s="84"/>
      <c r="D36" s="93"/>
      <c r="E36" s="90"/>
      <c r="F36" s="84"/>
      <c r="G36" s="84"/>
      <c r="H36" s="84"/>
      <c r="I36" s="96"/>
      <c r="J36" s="64" t="s">
        <v>555</v>
      </c>
    </row>
    <row r="37" spans="1:10" ht="30" customHeight="1" x14ac:dyDescent="0.25">
      <c r="A37" s="82" t="s">
        <v>614</v>
      </c>
      <c r="B37" s="82" t="s">
        <v>105</v>
      </c>
      <c r="C37" s="82" t="s">
        <v>1089</v>
      </c>
      <c r="D37" s="91" t="s">
        <v>1217</v>
      </c>
      <c r="E37" s="88" t="s">
        <v>1115</v>
      </c>
      <c r="F37" s="82" t="s">
        <v>1145</v>
      </c>
      <c r="G37" s="82" t="s">
        <v>1181</v>
      </c>
      <c r="H37" s="94" t="s">
        <v>1260</v>
      </c>
      <c r="I37" s="85" t="str">
        <f>HYPERLINK("https://www.maxima.com.kh/?page=page&amp;id=16","Annual Reports")</f>
        <v>Annual Reports</v>
      </c>
      <c r="J37" s="63" t="str">
        <f>HYPERLINK("https://www.maxima.com.kh/?page=page&amp;id=10","Solidarity Group Loan")</f>
        <v>Solidarity Group Loan</v>
      </c>
    </row>
    <row r="38" spans="1:10" ht="30" customHeight="1" x14ac:dyDescent="0.25">
      <c r="A38" s="83"/>
      <c r="B38" s="83"/>
      <c r="C38" s="83"/>
      <c r="D38" s="92"/>
      <c r="E38" s="89"/>
      <c r="F38" s="83"/>
      <c r="G38" s="83"/>
      <c r="H38" s="83"/>
      <c r="I38" s="86"/>
      <c r="J38" s="63" t="str">
        <f>HYPERLINK("https://www.maxima.com.kh/?page=page&amp;id=11","SME Loan")</f>
        <v>SME Loan</v>
      </c>
    </row>
    <row r="39" spans="1:10" ht="30" customHeight="1" x14ac:dyDescent="0.25">
      <c r="A39" s="84"/>
      <c r="B39" s="84"/>
      <c r="C39" s="84"/>
      <c r="D39" s="93"/>
      <c r="E39" s="90"/>
      <c r="F39" s="84"/>
      <c r="G39" s="84"/>
      <c r="H39" s="84"/>
      <c r="I39" s="87"/>
      <c r="J39" s="63" t="str">
        <f>HYPERLINK("https://www.maxima.com.kh/?page=page&amp;id=9","Individual Loan")</f>
        <v>Individual Loan</v>
      </c>
    </row>
    <row r="40" spans="1:10" ht="135" customHeight="1" x14ac:dyDescent="0.25">
      <c r="A40" s="66" t="s">
        <v>258</v>
      </c>
      <c r="B40" s="66" t="s">
        <v>137</v>
      </c>
      <c r="C40" s="66" t="s">
        <v>1090</v>
      </c>
      <c r="D40" s="67" t="s">
        <v>1218</v>
      </c>
      <c r="E40" s="68" t="s">
        <v>1116</v>
      </c>
      <c r="F40" s="66" t="s">
        <v>1146</v>
      </c>
      <c r="G40" s="66" t="s">
        <v>1182</v>
      </c>
      <c r="H40" s="66" t="s">
        <v>1261</v>
      </c>
      <c r="I40" s="63" t="str">
        <f>HYPERLINK("http://www.nafa.co.in/pdf/brochure.pdf","Brochure")</f>
        <v>Brochure</v>
      </c>
      <c r="J40" s="63" t="str">
        <f>HYPERLINK("http://www.nafa.co.in/page.php?cid=1&amp;cname=FARMER%20FINANCING","Guarantee Loan")</f>
        <v>Guarantee Loan</v>
      </c>
    </row>
    <row r="41" spans="1:10" ht="59.25" customHeight="1" x14ac:dyDescent="0.25">
      <c r="A41" s="66" t="s">
        <v>567</v>
      </c>
      <c r="B41" s="66" t="s">
        <v>115</v>
      </c>
      <c r="C41" s="66" t="s">
        <v>1091</v>
      </c>
      <c r="D41" s="67" t="s">
        <v>1219</v>
      </c>
      <c r="E41" s="68" t="s">
        <v>1117</v>
      </c>
      <c r="F41" s="66" t="s">
        <v>1147</v>
      </c>
      <c r="G41" s="66" t="s">
        <v>1183</v>
      </c>
      <c r="H41" s="66" t="s">
        <v>1262</v>
      </c>
      <c r="I41" s="64"/>
      <c r="J41" s="62" t="str">
        <f>HYPERLINK("http://www.oromiamfi.com/index.php/services","Rural Based Group Loan")</f>
        <v>Rural Based Group Loan</v>
      </c>
    </row>
    <row r="42" spans="1:10" ht="103.5" customHeight="1" x14ac:dyDescent="0.25">
      <c r="A42" s="70" t="s">
        <v>549</v>
      </c>
      <c r="B42" s="70" t="s">
        <v>301</v>
      </c>
      <c r="C42" s="70" t="s">
        <v>1092</v>
      </c>
      <c r="D42" s="71" t="s">
        <v>1220</v>
      </c>
      <c r="E42" s="72" t="s">
        <v>1118</v>
      </c>
      <c r="F42" s="70" t="s">
        <v>1148</v>
      </c>
      <c r="G42" s="70" t="s">
        <v>1184</v>
      </c>
      <c r="H42" s="70" t="s">
        <v>1263</v>
      </c>
      <c r="I42" s="62" t="str">
        <f t="shared" ref="I42:I43" si="1">HYPERLINK("https://oneacrefund.org/2018-annual-report/","Annual Reports")</f>
        <v>Annual Reports</v>
      </c>
      <c r="J42" s="63" t="str">
        <f>HYPERLINK("https://oneacrefund.org/what-we-do/our-model/","One Acre Fund Kenya Core Program")</f>
        <v>One Acre Fund Kenya Core Program</v>
      </c>
    </row>
    <row r="43" spans="1:10" ht="102.75" customHeight="1" x14ac:dyDescent="0.25">
      <c r="A43" s="66" t="s">
        <v>313</v>
      </c>
      <c r="B43" s="66" t="s">
        <v>312</v>
      </c>
      <c r="C43" s="66" t="s">
        <v>1093</v>
      </c>
      <c r="D43" s="67" t="s">
        <v>1221</v>
      </c>
      <c r="E43" s="68" t="s">
        <v>1118</v>
      </c>
      <c r="F43" s="66" t="s">
        <v>1149</v>
      </c>
      <c r="G43" s="66" t="s">
        <v>1185</v>
      </c>
      <c r="H43" s="66" t="s">
        <v>1264</v>
      </c>
      <c r="I43" s="63" t="str">
        <f t="shared" si="1"/>
        <v>Annual Reports</v>
      </c>
      <c r="J43" s="63" t="str">
        <f>HYPERLINK("https://oneacrefund.org/what-we-do/our-model/","One Acre Fund Uganda Core Program")</f>
        <v>One Acre Fund Uganda Core Program</v>
      </c>
    </row>
    <row r="44" spans="1:10" ht="30" customHeight="1" x14ac:dyDescent="0.25">
      <c r="A44" s="82" t="s">
        <v>143</v>
      </c>
      <c r="B44" s="82" t="s">
        <v>129</v>
      </c>
      <c r="C44" s="82" t="s">
        <v>1094</v>
      </c>
      <c r="D44" s="91" t="s">
        <v>1222</v>
      </c>
      <c r="E44" s="88" t="s">
        <v>1119</v>
      </c>
      <c r="F44" s="82" t="s">
        <v>1150</v>
      </c>
      <c r="G44" s="82" t="s">
        <v>1186</v>
      </c>
      <c r="H44" s="82" t="s">
        <v>1265</v>
      </c>
      <c r="I44" s="85" t="str">
        <f>HYPERLINK("https://www.opportunityghana.com/ver/financial-statements/","Financial Statements")</f>
        <v>Financial Statements</v>
      </c>
      <c r="J44" s="64" t="s">
        <v>141</v>
      </c>
    </row>
    <row r="45" spans="1:10" ht="30" customHeight="1" x14ac:dyDescent="0.25">
      <c r="A45" s="83"/>
      <c r="B45" s="83"/>
      <c r="C45" s="83"/>
      <c r="D45" s="92"/>
      <c r="E45" s="89"/>
      <c r="F45" s="83"/>
      <c r="G45" s="83"/>
      <c r="H45" s="83"/>
      <c r="I45" s="86"/>
      <c r="J45" s="64" t="s">
        <v>157</v>
      </c>
    </row>
    <row r="46" spans="1:10" ht="30" customHeight="1" x14ac:dyDescent="0.25">
      <c r="A46" s="84"/>
      <c r="B46" s="84"/>
      <c r="C46" s="84"/>
      <c r="D46" s="93"/>
      <c r="E46" s="90"/>
      <c r="F46" s="84"/>
      <c r="G46" s="84"/>
      <c r="H46" s="84"/>
      <c r="I46" s="87"/>
      <c r="J46" s="64" t="s">
        <v>539</v>
      </c>
    </row>
    <row r="47" spans="1:10" ht="50.1" customHeight="1" x14ac:dyDescent="0.25">
      <c r="A47" s="97" t="s">
        <v>1078</v>
      </c>
      <c r="B47" s="82" t="s">
        <v>329</v>
      </c>
      <c r="C47" s="82" t="s">
        <v>1095</v>
      </c>
      <c r="D47" s="79" t="s">
        <v>1240</v>
      </c>
      <c r="E47" s="88" t="s">
        <v>1242</v>
      </c>
      <c r="F47" s="82" t="s">
        <v>1151</v>
      </c>
      <c r="G47" s="82" t="s">
        <v>1187</v>
      </c>
      <c r="H47" s="82" t="s">
        <v>1267</v>
      </c>
      <c r="I47" s="85" t="str">
        <f>HYPERLINK("https://www.akdn.org/publication/aga-khan-development-network-brochure","Brochure")</f>
        <v>Brochure</v>
      </c>
      <c r="J47" s="64" t="s">
        <v>327</v>
      </c>
    </row>
    <row r="48" spans="1:10" ht="50.1" customHeight="1" x14ac:dyDescent="0.25">
      <c r="A48" s="98"/>
      <c r="B48" s="83"/>
      <c r="C48" s="83"/>
      <c r="D48" s="80"/>
      <c r="E48" s="89"/>
      <c r="F48" s="83"/>
      <c r="G48" s="83"/>
      <c r="H48" s="83"/>
      <c r="I48" s="86"/>
      <c r="J48" s="64" t="s">
        <v>349</v>
      </c>
    </row>
    <row r="49" spans="1:10" ht="50.1" customHeight="1" x14ac:dyDescent="0.25">
      <c r="A49" s="98"/>
      <c r="B49" s="83"/>
      <c r="C49" s="83"/>
      <c r="D49" s="80"/>
      <c r="E49" s="89"/>
      <c r="F49" s="83"/>
      <c r="G49" s="83"/>
      <c r="H49" s="83"/>
      <c r="I49" s="86"/>
      <c r="J49" s="64" t="s">
        <v>535</v>
      </c>
    </row>
    <row r="50" spans="1:10" ht="50.1" customHeight="1" x14ac:dyDescent="0.25">
      <c r="A50" s="99"/>
      <c r="B50" s="84"/>
      <c r="C50" s="84"/>
      <c r="D50" s="81"/>
      <c r="E50" s="90"/>
      <c r="F50" s="84"/>
      <c r="G50" s="84"/>
      <c r="H50" s="84"/>
      <c r="I50" s="87"/>
      <c r="J50" s="64" t="s">
        <v>616</v>
      </c>
    </row>
    <row r="51" spans="1:10" ht="45" customHeight="1" x14ac:dyDescent="0.25">
      <c r="A51" s="82" t="s">
        <v>333</v>
      </c>
      <c r="B51" s="82" t="s">
        <v>332</v>
      </c>
      <c r="C51" s="82" t="s">
        <v>1096</v>
      </c>
      <c r="D51" s="91" t="s">
        <v>1223</v>
      </c>
      <c r="E51" s="100" t="s">
        <v>1280</v>
      </c>
      <c r="F51" s="82" t="s">
        <v>1152</v>
      </c>
      <c r="G51" s="82" t="s">
        <v>1188</v>
      </c>
      <c r="H51" s="82" t="s">
        <v>1266</v>
      </c>
      <c r="I51" s="85" t="str">
        <f>HYPERLINK("https://proximitydesigns.org/who-we-are/#reports","Reports &amp; Financials")</f>
        <v>Reports &amp; Financials</v>
      </c>
      <c r="J51" s="63" t="str">
        <f>HYPERLINK("https://proximitydesigns.org/service/farm-finance/","Crop Loan")</f>
        <v>Crop Loan</v>
      </c>
    </row>
    <row r="52" spans="1:10" ht="45" customHeight="1" x14ac:dyDescent="0.25">
      <c r="A52" s="84"/>
      <c r="B52" s="84"/>
      <c r="C52" s="84"/>
      <c r="D52" s="93"/>
      <c r="E52" s="101"/>
      <c r="F52" s="84"/>
      <c r="G52" s="84"/>
      <c r="H52" s="84"/>
      <c r="I52" s="87"/>
      <c r="J52" s="63" t="str">
        <f>HYPERLINK("https://proximitydesigns.org/service/farm-finance/","Livestock Loan")</f>
        <v>Livestock Loan</v>
      </c>
    </row>
    <row r="53" spans="1:10" ht="50.1" customHeight="1" x14ac:dyDescent="0.25">
      <c r="A53" s="82" t="s">
        <v>457</v>
      </c>
      <c r="B53" s="82" t="s">
        <v>129</v>
      </c>
      <c r="C53" s="82" t="s">
        <v>457</v>
      </c>
      <c r="D53" s="91" t="s">
        <v>1224</v>
      </c>
      <c r="E53" s="88" t="s">
        <v>1243</v>
      </c>
      <c r="F53" s="82" t="s">
        <v>1153</v>
      </c>
      <c r="G53" s="82" t="s">
        <v>1189</v>
      </c>
      <c r="H53" s="82" t="s">
        <v>1268</v>
      </c>
      <c r="I53" s="95"/>
      <c r="J53" s="69" t="s">
        <v>455</v>
      </c>
    </row>
    <row r="54" spans="1:10" ht="64.5" customHeight="1" x14ac:dyDescent="0.25">
      <c r="A54" s="84"/>
      <c r="B54" s="84"/>
      <c r="C54" s="84"/>
      <c r="D54" s="93"/>
      <c r="E54" s="90"/>
      <c r="F54" s="84"/>
      <c r="G54" s="84"/>
      <c r="H54" s="84"/>
      <c r="I54" s="96"/>
      <c r="J54" s="64" t="s">
        <v>619</v>
      </c>
    </row>
    <row r="55" spans="1:10" ht="30" customHeight="1" x14ac:dyDescent="0.25">
      <c r="A55" s="82" t="s">
        <v>138</v>
      </c>
      <c r="B55" s="82" t="s">
        <v>137</v>
      </c>
      <c r="C55" s="82" t="s">
        <v>1097</v>
      </c>
      <c r="D55" s="91" t="s">
        <v>1225</v>
      </c>
      <c r="E55" s="88" t="s">
        <v>1120</v>
      </c>
      <c r="F55" s="82" t="s">
        <v>1154</v>
      </c>
      <c r="G55" s="82" t="s">
        <v>1190</v>
      </c>
      <c r="H55" s="82" t="s">
        <v>1269</v>
      </c>
      <c r="I55" s="85" t="str">
        <f>HYPERLINK("https://sbi.co.in/portal/web/agriculture-banking/agricultural-banking","Agricultural/Rural Banking")</f>
        <v>Agricultural/Rural Banking</v>
      </c>
      <c r="J55" s="63" t="str">
        <f>HYPERLINK("https://sbi.co.in/portal/web/agriculture-banking/gold-loan-for-crop-production","Self-Help Loan")</f>
        <v>Self-Help Loan</v>
      </c>
    </row>
    <row r="56" spans="1:10" ht="30" customHeight="1" x14ac:dyDescent="0.25">
      <c r="A56" s="84"/>
      <c r="B56" s="84"/>
      <c r="C56" s="84"/>
      <c r="D56" s="93"/>
      <c r="E56" s="90"/>
      <c r="F56" s="84"/>
      <c r="G56" s="84"/>
      <c r="H56" s="84"/>
      <c r="I56" s="87"/>
      <c r="J56" s="63" t="str">
        <f>HYPERLINK("https://sbi.co.in/portal/web/agriculture-banking/kcc","Kisan Credit Card")</f>
        <v>Kisan Credit Card</v>
      </c>
    </row>
    <row r="57" spans="1:10" ht="39.950000000000003" customHeight="1" x14ac:dyDescent="0.25">
      <c r="A57" s="82" t="s">
        <v>196</v>
      </c>
      <c r="B57" s="82" t="s">
        <v>129</v>
      </c>
      <c r="C57" s="82" t="s">
        <v>1098</v>
      </c>
      <c r="D57" s="91" t="s">
        <v>1226</v>
      </c>
      <c r="E57" s="102" t="s">
        <v>1121</v>
      </c>
      <c r="F57" s="82" t="s">
        <v>1155</v>
      </c>
      <c r="G57" s="82" t="s">
        <v>1191</v>
      </c>
      <c r="H57" s="82" t="s">
        <v>1270</v>
      </c>
      <c r="I57" s="95"/>
      <c r="J57" s="62" t="str">
        <f>HYPERLINK("http://www.success4people.com/5/23/success-agri-business-finance","Input Financing")</f>
        <v>Input Financing</v>
      </c>
    </row>
    <row r="58" spans="1:10" ht="39.950000000000003" customHeight="1" x14ac:dyDescent="0.25">
      <c r="A58" s="84"/>
      <c r="B58" s="84"/>
      <c r="C58" s="84"/>
      <c r="D58" s="93"/>
      <c r="E58" s="103"/>
      <c r="F58" s="84"/>
      <c r="G58" s="84"/>
      <c r="H58" s="84"/>
      <c r="I58" s="96"/>
      <c r="J58" s="63" t="str">
        <f>HYPERLINK("http://www.success4people.com/5/23/success-agri-business-finance","Warehouse Receipt Financing")</f>
        <v>Warehouse Receipt Financing</v>
      </c>
    </row>
    <row r="59" spans="1:10" ht="30" customHeight="1" x14ac:dyDescent="0.25">
      <c r="A59" s="82" t="s">
        <v>452</v>
      </c>
      <c r="B59" s="82" t="s">
        <v>312</v>
      </c>
      <c r="C59" s="82" t="s">
        <v>1099</v>
      </c>
      <c r="D59" s="91" t="s">
        <v>1227</v>
      </c>
      <c r="E59" s="88" t="s">
        <v>1122</v>
      </c>
      <c r="F59" s="82" t="s">
        <v>1156</v>
      </c>
      <c r="G59" s="82" t="s">
        <v>1192</v>
      </c>
      <c r="H59" s="82" t="s">
        <v>1271</v>
      </c>
      <c r="I59" s="85" t="str">
        <f>HYPERLINK("https://www.ugafode.co.ug/annual-reports/","Annual Reports")</f>
        <v>Annual Reports</v>
      </c>
      <c r="J59" s="63" t="str">
        <f>HYPERLINK("https://www.ugafode.co.ug/loans/","Monthly Agriculture Loan")</f>
        <v>Monthly Agriculture Loan</v>
      </c>
    </row>
    <row r="60" spans="1:10" ht="30" customHeight="1" x14ac:dyDescent="0.25">
      <c r="A60" s="84"/>
      <c r="B60" s="84"/>
      <c r="C60" s="84"/>
      <c r="D60" s="93"/>
      <c r="E60" s="90"/>
      <c r="F60" s="84"/>
      <c r="G60" s="84"/>
      <c r="H60" s="84"/>
      <c r="I60" s="87"/>
      <c r="J60" s="63" t="str">
        <f>HYPERLINK("https://www.ugafode.co.ug/loans/","Quarterly Agriculture Loan")</f>
        <v>Quarterly Agriculture Loan</v>
      </c>
    </row>
    <row r="61" spans="1:10" ht="69" customHeight="1" x14ac:dyDescent="0.25">
      <c r="A61" s="66" t="s">
        <v>419</v>
      </c>
      <c r="B61" s="66" t="s">
        <v>129</v>
      </c>
      <c r="C61" s="66" t="s">
        <v>419</v>
      </c>
      <c r="D61" s="67" t="s">
        <v>1228</v>
      </c>
      <c r="E61" s="68" t="s">
        <v>1123</v>
      </c>
      <c r="F61" s="66" t="s">
        <v>1157</v>
      </c>
      <c r="G61" s="66" t="s">
        <v>1193</v>
      </c>
      <c r="H61" s="66" t="s">
        <v>1272</v>
      </c>
      <c r="I61" s="64"/>
      <c r="J61" s="69" t="s">
        <v>417</v>
      </c>
    </row>
    <row r="62" spans="1:10" ht="54.75" customHeight="1" x14ac:dyDescent="0.25">
      <c r="A62" s="66" t="s">
        <v>191</v>
      </c>
      <c r="B62" s="66" t="s">
        <v>190</v>
      </c>
      <c r="C62" s="66" t="s">
        <v>1100</v>
      </c>
      <c r="D62" s="74" t="s">
        <v>1229</v>
      </c>
      <c r="E62" s="75" t="s">
        <v>1281</v>
      </c>
      <c r="F62" s="66" t="s">
        <v>1158</v>
      </c>
      <c r="G62" s="66" t="s">
        <v>1194</v>
      </c>
      <c r="H62" s="66" t="s">
        <v>1273</v>
      </c>
      <c r="I62" s="64"/>
      <c r="J62" s="64" t="s">
        <v>188</v>
      </c>
    </row>
    <row r="63" spans="1:10" ht="39.950000000000003" customHeight="1" x14ac:dyDescent="0.25">
      <c r="A63" s="82" t="s">
        <v>106</v>
      </c>
      <c r="B63" s="82" t="s">
        <v>105</v>
      </c>
      <c r="C63" s="82" t="s">
        <v>1101</v>
      </c>
      <c r="D63" s="91" t="s">
        <v>1230</v>
      </c>
      <c r="E63" s="88" t="s">
        <v>1124</v>
      </c>
      <c r="F63" s="82" t="s">
        <v>1159</v>
      </c>
      <c r="G63" s="82" t="s">
        <v>1195</v>
      </c>
      <c r="H63" s="82" t="s">
        <v>1274</v>
      </c>
      <c r="I63" s="105"/>
      <c r="J63" s="64" t="s">
        <v>103</v>
      </c>
    </row>
    <row r="64" spans="1:10" ht="39.950000000000003" customHeight="1" x14ac:dyDescent="0.25">
      <c r="A64" s="84"/>
      <c r="B64" s="84"/>
      <c r="C64" s="84"/>
      <c r="D64" s="93"/>
      <c r="E64" s="90"/>
      <c r="F64" s="84"/>
      <c r="G64" s="84"/>
      <c r="H64" s="84"/>
      <c r="I64" s="106"/>
      <c r="J64" s="64" t="s">
        <v>349</v>
      </c>
    </row>
    <row r="65" spans="1:10" ht="226.5" customHeight="1" x14ac:dyDescent="0.25">
      <c r="A65" s="70" t="s">
        <v>511</v>
      </c>
      <c r="B65" s="70" t="s">
        <v>129</v>
      </c>
      <c r="C65" s="70" t="s">
        <v>1102</v>
      </c>
      <c r="D65" s="71" t="s">
        <v>1231</v>
      </c>
      <c r="E65" s="72" t="s">
        <v>1244</v>
      </c>
      <c r="F65" s="70" t="s">
        <v>1160</v>
      </c>
      <c r="G65" s="70" t="s">
        <v>1196</v>
      </c>
      <c r="H65" s="70" t="s">
        <v>1275</v>
      </c>
      <c r="I65" s="62" t="str">
        <f>HYPERLINK("http://www.visionfundghana.org/2150/documents-and-reports/media/","Documents &amp; Reports")</f>
        <v>Documents &amp; Reports</v>
      </c>
      <c r="J65" s="63" t="str">
        <f>HYPERLINK("http://www.visionfundghana.org/2217/small-and-growing-business-loan-(sgb)/ghana/africa/where/","Agriculture Loan")</f>
        <v>Agriculture Loan</v>
      </c>
    </row>
    <row r="66" spans="1:10" ht="24.95" customHeight="1" x14ac:dyDescent="0.25">
      <c r="A66" s="82" t="s">
        <v>116</v>
      </c>
      <c r="B66" s="82" t="s">
        <v>115</v>
      </c>
      <c r="C66" s="82" t="s">
        <v>1103</v>
      </c>
      <c r="D66" s="91" t="s">
        <v>1232</v>
      </c>
      <c r="E66" s="88" t="s">
        <v>1125</v>
      </c>
      <c r="F66" s="82" t="s">
        <v>1161</v>
      </c>
      <c r="G66" s="82" t="s">
        <v>1197</v>
      </c>
      <c r="H66" s="82" t="s">
        <v>1276</v>
      </c>
      <c r="I66" s="95"/>
      <c r="J66" s="62" t="str">
        <f>HYPERLINK("https://www.wasasamfi.com/products.htm#lgl","Value Chain Loan; Honey, Coffee, Malt, and Barley")</f>
        <v>Value Chain Loan; Honey, Coffee, Malt, and Barley</v>
      </c>
    </row>
    <row r="67" spans="1:10" ht="24.95" customHeight="1" x14ac:dyDescent="0.25">
      <c r="A67" s="83"/>
      <c r="B67" s="83"/>
      <c r="C67" s="83"/>
      <c r="D67" s="92"/>
      <c r="E67" s="89"/>
      <c r="F67" s="83"/>
      <c r="G67" s="83"/>
      <c r="H67" s="83"/>
      <c r="I67" s="104"/>
      <c r="J67" s="64" t="s">
        <v>121</v>
      </c>
    </row>
    <row r="68" spans="1:10" ht="24.95" customHeight="1" x14ac:dyDescent="0.25">
      <c r="A68" s="83"/>
      <c r="B68" s="83"/>
      <c r="C68" s="83"/>
      <c r="D68" s="92"/>
      <c r="E68" s="89"/>
      <c r="F68" s="83"/>
      <c r="G68" s="83"/>
      <c r="H68" s="83"/>
      <c r="I68" s="104"/>
      <c r="J68" s="64" t="s">
        <v>346</v>
      </c>
    </row>
    <row r="69" spans="1:10" ht="24.95" customHeight="1" x14ac:dyDescent="0.25">
      <c r="A69" s="83"/>
      <c r="B69" s="83"/>
      <c r="C69" s="83"/>
      <c r="D69" s="92"/>
      <c r="E69" s="89"/>
      <c r="F69" s="83"/>
      <c r="G69" s="83"/>
      <c r="H69" s="83"/>
      <c r="I69" s="104"/>
      <c r="J69" s="64" t="s">
        <v>370</v>
      </c>
    </row>
    <row r="70" spans="1:10" ht="24.95" customHeight="1" x14ac:dyDescent="0.25">
      <c r="A70" s="84"/>
      <c r="B70" s="84"/>
      <c r="C70" s="84"/>
      <c r="D70" s="93"/>
      <c r="E70" s="90"/>
      <c r="F70" s="84"/>
      <c r="G70" s="84"/>
      <c r="H70" s="84"/>
      <c r="I70" s="96"/>
      <c r="J70" s="64" t="s">
        <v>543</v>
      </c>
    </row>
  </sheetData>
  <autoFilter ref="A1:J1" xr:uid="{201A2106-6397-4BFB-ACE7-90DC5CB93698}"/>
  <mergeCells count="162">
    <mergeCell ref="D66:D70"/>
    <mergeCell ref="C66:C70"/>
    <mergeCell ref="B66:B70"/>
    <mergeCell ref="A66:A70"/>
    <mergeCell ref="I18:I20"/>
    <mergeCell ref="H18:H20"/>
    <mergeCell ref="G18:G20"/>
    <mergeCell ref="F18:F20"/>
    <mergeCell ref="E18:E20"/>
    <mergeCell ref="D63:D64"/>
    <mergeCell ref="C63:C64"/>
    <mergeCell ref="B63:B64"/>
    <mergeCell ref="A63:A64"/>
    <mergeCell ref="I66:I70"/>
    <mergeCell ref="H66:H70"/>
    <mergeCell ref="G66:G70"/>
    <mergeCell ref="F66:F70"/>
    <mergeCell ref="E66:E70"/>
    <mergeCell ref="A59:A60"/>
    <mergeCell ref="I63:I64"/>
    <mergeCell ref="H63:H64"/>
    <mergeCell ref="G63:G64"/>
    <mergeCell ref="F63:F64"/>
    <mergeCell ref="E63:E64"/>
    <mergeCell ref="I59:I60"/>
    <mergeCell ref="H59:H60"/>
    <mergeCell ref="G59:G60"/>
    <mergeCell ref="F59:F60"/>
    <mergeCell ref="E59:E60"/>
    <mergeCell ref="D59:D60"/>
    <mergeCell ref="C59:C60"/>
    <mergeCell ref="B59:B60"/>
    <mergeCell ref="A55:A56"/>
    <mergeCell ref="I57:I58"/>
    <mergeCell ref="H57:H58"/>
    <mergeCell ref="G57:G58"/>
    <mergeCell ref="F57:F58"/>
    <mergeCell ref="E57:E58"/>
    <mergeCell ref="D57:D58"/>
    <mergeCell ref="C57:C58"/>
    <mergeCell ref="B57:B58"/>
    <mergeCell ref="A57:A58"/>
    <mergeCell ref="I55:I56"/>
    <mergeCell ref="H55:H56"/>
    <mergeCell ref="G55:G56"/>
    <mergeCell ref="F55:F56"/>
    <mergeCell ref="E55:E56"/>
    <mergeCell ref="D55:D56"/>
    <mergeCell ref="C55:C56"/>
    <mergeCell ref="B55:B56"/>
    <mergeCell ref="A51:A52"/>
    <mergeCell ref="I53:I54"/>
    <mergeCell ref="H53:H54"/>
    <mergeCell ref="G53:G54"/>
    <mergeCell ref="F53:F54"/>
    <mergeCell ref="E53:E54"/>
    <mergeCell ref="D53:D54"/>
    <mergeCell ref="C53:C54"/>
    <mergeCell ref="B53:B54"/>
    <mergeCell ref="A53:A54"/>
    <mergeCell ref="I51:I52"/>
    <mergeCell ref="H51:H52"/>
    <mergeCell ref="G51:G52"/>
    <mergeCell ref="F51:F52"/>
    <mergeCell ref="E51:E52"/>
    <mergeCell ref="D51:D52"/>
    <mergeCell ref="C51:C52"/>
    <mergeCell ref="B51:B52"/>
    <mergeCell ref="A44:A46"/>
    <mergeCell ref="I47:I50"/>
    <mergeCell ref="H47:H50"/>
    <mergeCell ref="G47:G50"/>
    <mergeCell ref="F47:F50"/>
    <mergeCell ref="E47:E50"/>
    <mergeCell ref="D47:D50"/>
    <mergeCell ref="C47:C50"/>
    <mergeCell ref="B47:B50"/>
    <mergeCell ref="A47:A50"/>
    <mergeCell ref="I44:I46"/>
    <mergeCell ref="H44:H46"/>
    <mergeCell ref="G44:G46"/>
    <mergeCell ref="F44:F46"/>
    <mergeCell ref="E44:E46"/>
    <mergeCell ref="D44:D46"/>
    <mergeCell ref="C44:C46"/>
    <mergeCell ref="B44:B46"/>
    <mergeCell ref="A35:A36"/>
    <mergeCell ref="I37:I39"/>
    <mergeCell ref="H37:H39"/>
    <mergeCell ref="G37:G39"/>
    <mergeCell ref="F37:F39"/>
    <mergeCell ref="E37:E39"/>
    <mergeCell ref="D37:D39"/>
    <mergeCell ref="C37:C39"/>
    <mergeCell ref="B37:B39"/>
    <mergeCell ref="A37:A39"/>
    <mergeCell ref="I35:I36"/>
    <mergeCell ref="H35:H36"/>
    <mergeCell ref="G35:G36"/>
    <mergeCell ref="F35:F36"/>
    <mergeCell ref="E35:E36"/>
    <mergeCell ref="D35:D36"/>
    <mergeCell ref="C35:C36"/>
    <mergeCell ref="B35:B36"/>
    <mergeCell ref="A25:A27"/>
    <mergeCell ref="I30:I32"/>
    <mergeCell ref="H30:H32"/>
    <mergeCell ref="G30:G32"/>
    <mergeCell ref="F30:F32"/>
    <mergeCell ref="E30:E32"/>
    <mergeCell ref="D30:D32"/>
    <mergeCell ref="C30:C32"/>
    <mergeCell ref="B30:B32"/>
    <mergeCell ref="A30:A32"/>
    <mergeCell ref="I25:I27"/>
    <mergeCell ref="H25:H27"/>
    <mergeCell ref="G25:G27"/>
    <mergeCell ref="F25:F27"/>
    <mergeCell ref="E25:E27"/>
    <mergeCell ref="D25:D27"/>
    <mergeCell ref="C25:C27"/>
    <mergeCell ref="B25:B27"/>
    <mergeCell ref="A14:A17"/>
    <mergeCell ref="I22:I23"/>
    <mergeCell ref="H22:H23"/>
    <mergeCell ref="G22:G23"/>
    <mergeCell ref="F22:F23"/>
    <mergeCell ref="E22:E23"/>
    <mergeCell ref="D22:D23"/>
    <mergeCell ref="C22:C23"/>
    <mergeCell ref="B22:B23"/>
    <mergeCell ref="A22:A23"/>
    <mergeCell ref="I14:I17"/>
    <mergeCell ref="H14:H17"/>
    <mergeCell ref="G14:G17"/>
    <mergeCell ref="F14:F17"/>
    <mergeCell ref="E14:E17"/>
    <mergeCell ref="D14:D17"/>
    <mergeCell ref="C14:C17"/>
    <mergeCell ref="B14:B17"/>
    <mergeCell ref="D18:D20"/>
    <mergeCell ref="C18:C20"/>
    <mergeCell ref="B18:B20"/>
    <mergeCell ref="A18:A20"/>
    <mergeCell ref="D4:D7"/>
    <mergeCell ref="C4:C7"/>
    <mergeCell ref="B4:B7"/>
    <mergeCell ref="A4:A7"/>
    <mergeCell ref="I11:I13"/>
    <mergeCell ref="H11:H13"/>
    <mergeCell ref="G11:G13"/>
    <mergeCell ref="F11:F13"/>
    <mergeCell ref="E11:E13"/>
    <mergeCell ref="I4:I7"/>
    <mergeCell ref="H4:H7"/>
    <mergeCell ref="G4:G7"/>
    <mergeCell ref="F4:F7"/>
    <mergeCell ref="E4:E7"/>
    <mergeCell ref="D11:D13"/>
    <mergeCell ref="C11:C13"/>
    <mergeCell ref="B11:B13"/>
    <mergeCell ref="A11:A13"/>
  </mergeCells>
  <hyperlinks>
    <hyperlink ref="D10" r:id="rId1" xr:uid="{32E311F9-109B-419E-A1A6-27F543E12E94}"/>
    <hyperlink ref="D2" r:id="rId2" xr:uid="{4A1B0EBB-35C8-40F5-A247-1534A04B5749}"/>
    <hyperlink ref="D3" r:id="rId3" xr:uid="{D359C699-BF2E-47AB-8D0F-A6DCC6148A28}"/>
    <hyperlink ref="D4" r:id="rId4" xr:uid="{B17D2348-D1E8-4EFA-A1A2-D5643A9D9A8B}"/>
    <hyperlink ref="D8" r:id="rId5" xr:uid="{1FC5DAAE-6A26-489C-9179-3CE40B9765B7}"/>
    <hyperlink ref="D11" r:id="rId6" xr:uid="{5246C987-8F5D-47D5-B5CF-941D61BE17AD}"/>
    <hyperlink ref="D18" r:id="rId7" xr:uid="{14332B01-1A45-45F0-882F-85F9D7FEB03A}"/>
    <hyperlink ref="D21" r:id="rId8" xr:uid="{FDF65E9B-3E5C-4AFA-9C1C-E8612F88F424}"/>
    <hyperlink ref="D9" r:id="rId9" xr:uid="{C521AAB0-C8D2-43F7-B306-7CC704927F9A}"/>
    <hyperlink ref="D14" r:id="rId10" xr:uid="{E29F9D83-DC2C-49ED-84E8-A4AD6E714EA7}"/>
    <hyperlink ref="D22" r:id="rId11" xr:uid="{76118F8F-3D21-49AF-8AA5-96D322C187A1}"/>
    <hyperlink ref="D25" r:id="rId12" xr:uid="{57B43786-3282-4B5D-AFEB-AF5C576A9415}"/>
    <hyperlink ref="D28" r:id="rId13" xr:uid="{A8D14B3C-75FC-4245-A3D7-948C58F96840}"/>
    <hyperlink ref="D29" r:id="rId14" xr:uid="{B3C58E8E-4593-4218-9531-93A09DE44237}"/>
    <hyperlink ref="D30" r:id="rId15" xr:uid="{F2DFFA02-5FB3-4C21-B4AA-3D9E29402F94}"/>
    <hyperlink ref="D33" r:id="rId16" xr:uid="{6BDBE088-EAE9-4441-B03B-6D7EC8BE0E25}"/>
    <hyperlink ref="D35" r:id="rId17" xr:uid="{E5FED93C-BD89-4BAA-97B2-FFE5802261B6}"/>
    <hyperlink ref="D37" r:id="rId18" xr:uid="{5EF943E8-E6F5-4885-B209-38E331FDE776}"/>
    <hyperlink ref="D40" r:id="rId19" xr:uid="{EAF93F96-1A3F-47D6-A7DC-730C5F2AF0B4}"/>
    <hyperlink ref="D41" r:id="rId20" xr:uid="{52B45CF2-38FE-43D1-AC89-2722C42C475D}"/>
    <hyperlink ref="D42" r:id="rId21" xr:uid="{4498424C-C738-4922-A8F8-5C682B684A4F}"/>
    <hyperlink ref="D43" r:id="rId22" xr:uid="{978F1911-1D61-43FB-B269-0286F5B0934A}"/>
    <hyperlink ref="D44" r:id="rId23" xr:uid="{55CCA585-EACF-4815-A280-FD6259111A40}"/>
    <hyperlink ref="D47" r:id="rId24" xr:uid="{8E468E39-9CFD-4493-A8A8-A3399339020E}"/>
    <hyperlink ref="D51" r:id="rId25" xr:uid="{BC8B1BF1-A998-4E46-B7A9-BE859B0D8A90}"/>
    <hyperlink ref="D53" r:id="rId26" xr:uid="{8C6888AA-D7E9-4B59-B15E-88E4ED5AB3F6}"/>
    <hyperlink ref="D55" r:id="rId27" xr:uid="{479650B1-3E83-4B9C-94CE-D362BE3B17FF}"/>
    <hyperlink ref="D57" r:id="rId28" xr:uid="{276943F9-B66B-4B37-AB44-17997B131290}"/>
    <hyperlink ref="D59" r:id="rId29" xr:uid="{53E73BE3-AB4B-4C49-BB3B-E296E9938956}"/>
    <hyperlink ref="D61" r:id="rId30" xr:uid="{451A6833-2C97-4BCB-BA0D-48FF826A0CD0}"/>
    <hyperlink ref="D62" r:id="rId31" xr:uid="{0F5EF1AB-627F-48A5-9E26-2060878F09E3}"/>
    <hyperlink ref="D63" r:id="rId32" xr:uid="{14BF75B7-DA4F-42D2-A5CE-70BCC80235E4}"/>
    <hyperlink ref="D65" r:id="rId33" xr:uid="{7243A524-5E6B-4A4C-8F22-71093FBBD6C7}"/>
    <hyperlink ref="D66" r:id="rId34" xr:uid="{F17327EF-7787-4297-9DAE-1BCCFF506324}"/>
  </hyperlinks>
  <pageMargins left="0.7" right="0.7" top="0.75" bottom="0.75" header="0.3" footer="0.3"/>
  <pageSetup orientation="portrait"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L76"/>
  <sheetViews>
    <sheetView workbookViewId="0">
      <selection activeCell="C83" sqref="C83"/>
    </sheetView>
  </sheetViews>
  <sheetFormatPr defaultColWidth="10" defaultRowHeight="15.75" x14ac:dyDescent="0.25"/>
  <cols>
    <col min="1" max="1" width="20.28515625" style="3" customWidth="1"/>
    <col min="2" max="2" width="29.85546875" style="3" customWidth="1"/>
    <col min="3" max="4" width="30" style="4" customWidth="1"/>
    <col min="5" max="5" width="76.28515625" style="3" customWidth="1"/>
    <col min="6" max="16384" width="10" style="3"/>
  </cols>
  <sheetData>
    <row r="1" spans="1:5" x14ac:dyDescent="0.25">
      <c r="E1" s="4"/>
    </row>
    <row r="2" spans="1:5" x14ac:dyDescent="0.25">
      <c r="A2" s="3" t="s">
        <v>1004</v>
      </c>
      <c r="B2" s="3" t="s">
        <v>805</v>
      </c>
      <c r="C2" s="4" t="s">
        <v>987</v>
      </c>
      <c r="D2" s="4" t="s">
        <v>1005</v>
      </c>
      <c r="E2" s="3" t="s">
        <v>818</v>
      </c>
    </row>
    <row r="3" spans="1:5" ht="31.5" x14ac:dyDescent="0.25">
      <c r="A3" s="30" t="s">
        <v>903</v>
      </c>
      <c r="B3" s="30" t="s">
        <v>806</v>
      </c>
      <c r="C3" s="4" t="s">
        <v>697</v>
      </c>
      <c r="D3" s="4" t="s">
        <v>819</v>
      </c>
      <c r="E3" s="29" t="s">
        <v>820</v>
      </c>
    </row>
    <row r="4" spans="1:5" ht="31.5" x14ac:dyDescent="0.25">
      <c r="A4" s="11"/>
      <c r="C4" s="5"/>
      <c r="D4" s="4" t="s">
        <v>821</v>
      </c>
      <c r="E4" s="29" t="s">
        <v>822</v>
      </c>
    </row>
    <row r="5" spans="1:5" x14ac:dyDescent="0.25">
      <c r="A5" s="11"/>
      <c r="C5" s="5"/>
      <c r="D5" s="4" t="s">
        <v>640</v>
      </c>
      <c r="E5" s="29" t="s">
        <v>823</v>
      </c>
    </row>
    <row r="6" spans="1:5" ht="31.5" x14ac:dyDescent="0.25">
      <c r="A6" s="11"/>
      <c r="C6" s="5"/>
      <c r="D6" s="4" t="s">
        <v>649</v>
      </c>
      <c r="E6" s="29" t="s">
        <v>824</v>
      </c>
    </row>
    <row r="7" spans="1:5" ht="31.5" x14ac:dyDescent="0.25">
      <c r="A7" s="11"/>
      <c r="C7" s="5"/>
      <c r="D7" s="4" t="s">
        <v>657</v>
      </c>
      <c r="E7" s="29" t="s">
        <v>825</v>
      </c>
    </row>
    <row r="8" spans="1:5" x14ac:dyDescent="0.25">
      <c r="A8" s="11"/>
      <c r="C8" s="5"/>
      <c r="D8" s="4" t="s">
        <v>826</v>
      </c>
      <c r="E8" s="29" t="s">
        <v>827</v>
      </c>
    </row>
    <row r="9" spans="1:5" x14ac:dyDescent="0.25">
      <c r="A9" s="11"/>
      <c r="C9" s="5"/>
      <c r="D9" s="4" t="s">
        <v>828</v>
      </c>
      <c r="E9" s="29" t="s">
        <v>829</v>
      </c>
    </row>
    <row r="10" spans="1:5" ht="47.25" x14ac:dyDescent="0.25">
      <c r="A10" s="11"/>
      <c r="C10" s="5"/>
      <c r="D10" s="4" t="s">
        <v>830</v>
      </c>
      <c r="E10" s="29" t="s">
        <v>831</v>
      </c>
    </row>
    <row r="11" spans="1:5" ht="31.5" x14ac:dyDescent="0.25">
      <c r="A11" s="11"/>
      <c r="C11" s="5"/>
      <c r="D11" s="4" t="s">
        <v>832</v>
      </c>
      <c r="E11" s="29" t="s">
        <v>833</v>
      </c>
    </row>
    <row r="12" spans="1:5" x14ac:dyDescent="0.25">
      <c r="A12" s="11"/>
      <c r="C12" s="5"/>
      <c r="D12" s="4" t="s">
        <v>834</v>
      </c>
      <c r="E12" s="29" t="s">
        <v>835</v>
      </c>
    </row>
    <row r="13" spans="1:5" x14ac:dyDescent="0.25">
      <c r="A13" s="11"/>
      <c r="C13" s="5"/>
      <c r="D13" s="4" t="s">
        <v>666</v>
      </c>
      <c r="E13" s="29" t="s">
        <v>836</v>
      </c>
    </row>
    <row r="14" spans="1:5" ht="47.25" x14ac:dyDescent="0.25">
      <c r="A14" s="11"/>
      <c r="C14" s="5"/>
      <c r="D14" s="4" t="s">
        <v>673</v>
      </c>
      <c r="E14" s="29" t="s">
        <v>837</v>
      </c>
    </row>
    <row r="15" spans="1:5" ht="47.25" x14ac:dyDescent="0.25">
      <c r="A15" s="11"/>
      <c r="C15" s="5"/>
      <c r="D15" s="4" t="s">
        <v>675</v>
      </c>
      <c r="E15" s="29" t="s">
        <v>838</v>
      </c>
    </row>
    <row r="16" spans="1:5" ht="47.25" x14ac:dyDescent="0.25">
      <c r="A16" s="11"/>
      <c r="C16" s="5"/>
      <c r="D16" s="4" t="s">
        <v>839</v>
      </c>
      <c r="E16" s="29" t="s">
        <v>840</v>
      </c>
    </row>
    <row r="17" spans="1:12" ht="31.5" x14ac:dyDescent="0.25">
      <c r="A17" s="11"/>
      <c r="C17" s="5"/>
      <c r="D17" s="4" t="s">
        <v>678</v>
      </c>
      <c r="E17" s="29" t="s">
        <v>841</v>
      </c>
    </row>
    <row r="18" spans="1:12" ht="31.5" x14ac:dyDescent="0.25">
      <c r="A18" s="11"/>
      <c r="C18" s="5"/>
      <c r="D18" s="4" t="s">
        <v>842</v>
      </c>
      <c r="E18" s="29" t="s">
        <v>843</v>
      </c>
    </row>
    <row r="19" spans="1:12" ht="31.5" x14ac:dyDescent="0.25">
      <c r="A19" s="11"/>
      <c r="C19" s="5"/>
      <c r="D19" s="4" t="s">
        <v>844</v>
      </c>
      <c r="E19" s="29" t="s">
        <v>845</v>
      </c>
    </row>
    <row r="20" spans="1:12" ht="47.25" x14ac:dyDescent="0.25">
      <c r="A20" s="11"/>
      <c r="C20" s="5"/>
      <c r="D20" s="4" t="s">
        <v>680</v>
      </c>
      <c r="E20" s="29" t="s">
        <v>846</v>
      </c>
      <c r="K20" s="7"/>
    </row>
    <row r="21" spans="1:12" x14ac:dyDescent="0.25">
      <c r="A21" s="11"/>
      <c r="C21" s="5"/>
      <c r="D21" s="13" t="s">
        <v>132</v>
      </c>
      <c r="E21" s="29" t="s">
        <v>133</v>
      </c>
      <c r="K21" s="7"/>
    </row>
    <row r="22" spans="1:12" x14ac:dyDescent="0.25">
      <c r="A22" s="11"/>
      <c r="C22" s="5"/>
      <c r="D22" s="13" t="s">
        <v>668</v>
      </c>
      <c r="E22" s="29" t="s">
        <v>133</v>
      </c>
      <c r="K22" s="7"/>
    </row>
    <row r="23" spans="1:12" x14ac:dyDescent="0.25">
      <c r="A23" s="3" t="s">
        <v>1004</v>
      </c>
      <c r="B23" s="3" t="s">
        <v>805</v>
      </c>
      <c r="C23" s="4" t="s">
        <v>987</v>
      </c>
      <c r="D23" s="4" t="s">
        <v>1005</v>
      </c>
      <c r="E23" s="3" t="s">
        <v>818</v>
      </c>
      <c r="K23" s="7"/>
    </row>
    <row r="24" spans="1:12" ht="31.5" hidden="1" x14ac:dyDescent="0.25">
      <c r="A24" s="11" t="s">
        <v>807</v>
      </c>
      <c r="B24" s="11" t="s">
        <v>806</v>
      </c>
      <c r="C24" s="5" t="str">
        <f ca="1">IFERROR(HLOOKUP(Table2[[#This Row],[Field ID]],INDIRECT("'"&amp;Table2[[#This Row],[Category]]&amp;"'!$B$2:$AI$3"),2,FALSE),"")</f>
        <v/>
      </c>
      <c r="D24" s="4" t="s">
        <v>1309</v>
      </c>
      <c r="E24" s="6" t="s">
        <v>847</v>
      </c>
      <c r="K24" s="7"/>
    </row>
    <row r="25" spans="1:12" ht="31.5" hidden="1" x14ac:dyDescent="0.25">
      <c r="A25" s="11"/>
      <c r="C25" s="5"/>
      <c r="D25" s="4" t="s">
        <v>1310</v>
      </c>
      <c r="E25" s="6" t="s">
        <v>848</v>
      </c>
      <c r="K25" s="7"/>
    </row>
    <row r="26" spans="1:12" hidden="1" x14ac:dyDescent="0.25">
      <c r="A26" s="11"/>
      <c r="C26" s="5"/>
      <c r="D26" s="4" t="s">
        <v>1311</v>
      </c>
      <c r="E26" s="6" t="s">
        <v>849</v>
      </c>
      <c r="K26" s="7"/>
      <c r="L26" s="7"/>
    </row>
    <row r="27" spans="1:12" ht="31.5" hidden="1" x14ac:dyDescent="0.25">
      <c r="A27" s="11"/>
      <c r="C27" s="5"/>
      <c r="D27" s="4" t="s">
        <v>1312</v>
      </c>
      <c r="E27" s="6" t="s">
        <v>850</v>
      </c>
      <c r="K27" s="7"/>
    </row>
    <row r="28" spans="1:12" ht="47.25" hidden="1" x14ac:dyDescent="0.25">
      <c r="A28" s="11" t="s">
        <v>808</v>
      </c>
      <c r="B28" s="11" t="s">
        <v>806</v>
      </c>
      <c r="C28" s="5" t="str">
        <f ca="1">IFERROR(HLOOKUP(Table2[[#This Row],[Field ID]],INDIRECT("'"&amp;Table2[[#This Row],[Category]]&amp;"'!$B$2:$AI$3"),2,FALSE),"")</f>
        <v/>
      </c>
      <c r="D28" s="10" t="s">
        <v>988</v>
      </c>
      <c r="E28" s="6" t="s">
        <v>851</v>
      </c>
      <c r="K28" s="8"/>
    </row>
    <row r="29" spans="1:12" ht="78.75" hidden="1" x14ac:dyDescent="0.25">
      <c r="A29" s="11"/>
      <c r="C29" s="5"/>
      <c r="D29" s="10" t="s">
        <v>1301</v>
      </c>
      <c r="E29" s="6" t="s">
        <v>852</v>
      </c>
      <c r="K29" s="7"/>
    </row>
    <row r="30" spans="1:12" ht="94.5" hidden="1" x14ac:dyDescent="0.25">
      <c r="A30" s="11"/>
      <c r="C30" s="5"/>
      <c r="D30" s="10" t="s">
        <v>1302</v>
      </c>
      <c r="E30" s="6" t="s">
        <v>853</v>
      </c>
      <c r="K30" s="8"/>
    </row>
    <row r="31" spans="1:12" ht="31.5" hidden="1" x14ac:dyDescent="0.25">
      <c r="A31" s="11"/>
      <c r="C31" s="5"/>
      <c r="D31" s="10" t="s">
        <v>1303</v>
      </c>
      <c r="E31" s="6" t="s">
        <v>854</v>
      </c>
      <c r="I31" s="7"/>
      <c r="K31" s="9"/>
    </row>
    <row r="32" spans="1:12" hidden="1" x14ac:dyDescent="0.25">
      <c r="A32" s="11"/>
      <c r="C32" s="5"/>
      <c r="D32" s="10" t="s">
        <v>1304</v>
      </c>
      <c r="E32" s="6" t="s">
        <v>855</v>
      </c>
      <c r="K32" s="7"/>
      <c r="L32" s="7"/>
    </row>
    <row r="33" spans="1:12" ht="63" hidden="1" x14ac:dyDescent="0.25">
      <c r="A33" s="11"/>
      <c r="C33" s="5"/>
      <c r="D33" s="10" t="s">
        <v>1305</v>
      </c>
      <c r="E33" s="6" t="s">
        <v>856</v>
      </c>
      <c r="K33" s="7"/>
      <c r="L33" s="7"/>
    </row>
    <row r="34" spans="1:12" ht="31.5" hidden="1" x14ac:dyDescent="0.25">
      <c r="A34" s="11"/>
      <c r="C34" s="5"/>
      <c r="D34" s="10" t="s">
        <v>1306</v>
      </c>
      <c r="E34" s="6" t="s">
        <v>857</v>
      </c>
      <c r="K34" s="7"/>
      <c r="L34" s="7"/>
    </row>
    <row r="35" spans="1:12" ht="31.5" hidden="1" x14ac:dyDescent="0.25">
      <c r="A35" s="11"/>
      <c r="C35" s="5"/>
      <c r="D35" s="10" t="s">
        <v>1307</v>
      </c>
      <c r="E35" s="6" t="s">
        <v>858</v>
      </c>
      <c r="K35" s="7"/>
      <c r="L35" s="7"/>
    </row>
    <row r="36" spans="1:12" ht="47.25" hidden="1" x14ac:dyDescent="0.25">
      <c r="A36" s="11"/>
      <c r="C36" s="5"/>
      <c r="D36" s="10" t="s">
        <v>1308</v>
      </c>
      <c r="E36" s="6" t="s">
        <v>859</v>
      </c>
      <c r="K36" s="7"/>
      <c r="L36" s="7"/>
    </row>
    <row r="37" spans="1:12" hidden="1" x14ac:dyDescent="0.25">
      <c r="A37" s="11"/>
      <c r="C37" s="5"/>
      <c r="D37" s="13" t="s">
        <v>668</v>
      </c>
      <c r="E37" s="6" t="s">
        <v>133</v>
      </c>
    </row>
    <row r="38" spans="1:12" hidden="1" x14ac:dyDescent="0.25">
      <c r="A38" s="11" t="s">
        <v>809</v>
      </c>
      <c r="B38" s="11" t="s">
        <v>806</v>
      </c>
      <c r="C38" s="5" t="str">
        <f ca="1">IFERROR(HLOOKUP(Table2[[#This Row],[Field ID]],INDIRECT("'"&amp;Table2[[#This Row],[Category]]&amp;"'!$B$2:$AI$3"),2,FALSE),"")</f>
        <v/>
      </c>
      <c r="D38" s="10" t="s">
        <v>989</v>
      </c>
      <c r="E38" s="6" t="s">
        <v>860</v>
      </c>
    </row>
    <row r="39" spans="1:12" ht="47.25" hidden="1" x14ac:dyDescent="0.25">
      <c r="A39" s="11"/>
      <c r="C39" s="5"/>
      <c r="D39" s="10" t="s">
        <v>1290</v>
      </c>
      <c r="E39" s="6" t="s">
        <v>861</v>
      </c>
    </row>
    <row r="40" spans="1:12" ht="31.5" hidden="1" x14ac:dyDescent="0.25">
      <c r="A40" s="11"/>
      <c r="C40" s="5"/>
      <c r="D40" s="10" t="s">
        <v>1291</v>
      </c>
      <c r="E40" s="6" t="s">
        <v>862</v>
      </c>
    </row>
    <row r="41" spans="1:12" ht="31.5" hidden="1" x14ac:dyDescent="0.25">
      <c r="A41" s="11"/>
      <c r="C41" s="5"/>
      <c r="D41" s="4" t="s">
        <v>1292</v>
      </c>
      <c r="E41" s="6" t="s">
        <v>863</v>
      </c>
    </row>
    <row r="42" spans="1:12" ht="31.5" hidden="1" x14ac:dyDescent="0.25">
      <c r="A42" s="11" t="s">
        <v>811</v>
      </c>
      <c r="B42" s="11" t="s">
        <v>810</v>
      </c>
      <c r="C42" s="5" t="str">
        <f ca="1">IFERROR(HLOOKUP(Table2[[#This Row],[Field ID]],INDIRECT("'"&amp;Table2[[#This Row],[Category]]&amp;"'!$B$2:$AI$3"),2,FALSE),"")</f>
        <v/>
      </c>
      <c r="D42" s="10" t="s">
        <v>993</v>
      </c>
      <c r="E42" s="6" t="s">
        <v>864</v>
      </c>
    </row>
    <row r="43" spans="1:12" hidden="1" x14ac:dyDescent="0.25">
      <c r="A43" s="11"/>
      <c r="C43" s="5"/>
      <c r="D43" s="10" t="s">
        <v>1293</v>
      </c>
      <c r="E43" s="6" t="s">
        <v>865</v>
      </c>
    </row>
    <row r="44" spans="1:12" ht="31.5" hidden="1" x14ac:dyDescent="0.25">
      <c r="A44" s="11"/>
      <c r="C44" s="5"/>
      <c r="D44" s="10" t="s">
        <v>1294</v>
      </c>
      <c r="E44" s="6" t="s">
        <v>866</v>
      </c>
    </row>
    <row r="45" spans="1:12" ht="31.5" hidden="1" x14ac:dyDescent="0.25">
      <c r="A45" s="11"/>
      <c r="C45" s="5"/>
      <c r="D45" s="10" t="s">
        <v>1295</v>
      </c>
      <c r="E45" s="6" t="s">
        <v>867</v>
      </c>
    </row>
    <row r="46" spans="1:12" ht="31.5" hidden="1" x14ac:dyDescent="0.25">
      <c r="A46" s="11"/>
      <c r="C46" s="5"/>
      <c r="D46" s="10" t="s">
        <v>1296</v>
      </c>
      <c r="E46" s="6" t="s">
        <v>868</v>
      </c>
    </row>
    <row r="47" spans="1:12" ht="31.5" hidden="1" x14ac:dyDescent="0.25">
      <c r="A47" s="11"/>
      <c r="C47" s="5"/>
      <c r="D47" s="10" t="s">
        <v>1297</v>
      </c>
      <c r="E47" s="6" t="s">
        <v>869</v>
      </c>
    </row>
    <row r="48" spans="1:12" hidden="1" x14ac:dyDescent="0.25">
      <c r="A48" s="11"/>
      <c r="C48" s="5"/>
      <c r="D48" s="10" t="s">
        <v>1298</v>
      </c>
      <c r="E48" s="6" t="s">
        <v>870</v>
      </c>
    </row>
    <row r="49" spans="1:5" ht="31.5" hidden="1" x14ac:dyDescent="0.25">
      <c r="A49" s="11"/>
      <c r="C49" s="5"/>
      <c r="D49" s="10" t="s">
        <v>1299</v>
      </c>
      <c r="E49" s="6" t="s">
        <v>871</v>
      </c>
    </row>
    <row r="50" spans="1:5" ht="31.5" hidden="1" x14ac:dyDescent="0.25">
      <c r="A50" s="11"/>
      <c r="C50" s="5"/>
      <c r="D50" s="10" t="s">
        <v>1300</v>
      </c>
      <c r="E50" s="6" t="s">
        <v>872</v>
      </c>
    </row>
    <row r="51" spans="1:5" hidden="1" x14ac:dyDescent="0.25">
      <c r="A51" s="11"/>
      <c r="C51" s="5"/>
      <c r="D51" s="5" t="s">
        <v>668</v>
      </c>
      <c r="E51" s="6" t="s">
        <v>133</v>
      </c>
    </row>
    <row r="52" spans="1:5" ht="47.25" x14ac:dyDescent="0.25">
      <c r="A52" s="30" t="s">
        <v>812</v>
      </c>
      <c r="B52" s="30" t="s">
        <v>810</v>
      </c>
      <c r="C52" s="10" t="s">
        <v>717</v>
      </c>
      <c r="D52" s="10" t="s">
        <v>990</v>
      </c>
      <c r="E52" s="29" t="s">
        <v>873</v>
      </c>
    </row>
    <row r="53" spans="1:5" ht="47.25" x14ac:dyDescent="0.25">
      <c r="A53" s="11"/>
      <c r="C53" s="5"/>
      <c r="D53" s="10" t="s">
        <v>650</v>
      </c>
      <c r="E53" s="29" t="s">
        <v>874</v>
      </c>
    </row>
    <row r="54" spans="1:5" ht="31.5" x14ac:dyDescent="0.25">
      <c r="A54" s="11"/>
      <c r="C54" s="5"/>
      <c r="D54" s="10" t="s">
        <v>658</v>
      </c>
      <c r="E54" s="29" t="s">
        <v>875</v>
      </c>
    </row>
    <row r="55" spans="1:5" ht="31.5" x14ac:dyDescent="0.25">
      <c r="A55" s="11"/>
      <c r="C55" s="5"/>
      <c r="D55" s="10" t="s">
        <v>667</v>
      </c>
      <c r="E55" s="29" t="s">
        <v>876</v>
      </c>
    </row>
    <row r="56" spans="1:5" ht="31.5" x14ac:dyDescent="0.25">
      <c r="A56" s="11"/>
      <c r="C56" s="5"/>
      <c r="D56" s="10" t="s">
        <v>674</v>
      </c>
      <c r="E56" s="29" t="s">
        <v>877</v>
      </c>
    </row>
    <row r="57" spans="1:5" ht="47.25" x14ac:dyDescent="0.25">
      <c r="A57" s="11"/>
      <c r="C57" s="5"/>
      <c r="D57" s="10" t="s">
        <v>676</v>
      </c>
      <c r="E57" s="29" t="s">
        <v>878</v>
      </c>
    </row>
    <row r="58" spans="1:5" ht="63" x14ac:dyDescent="0.25">
      <c r="A58" s="11"/>
      <c r="C58" s="5"/>
      <c r="D58" s="10" t="s">
        <v>997</v>
      </c>
      <c r="E58" s="29" t="s">
        <v>879</v>
      </c>
    </row>
    <row r="59" spans="1:5" x14ac:dyDescent="0.25">
      <c r="A59" s="11"/>
      <c r="C59" s="5"/>
      <c r="D59" s="13" t="s">
        <v>668</v>
      </c>
      <c r="E59" s="29" t="s">
        <v>133</v>
      </c>
    </row>
    <row r="60" spans="1:5" x14ac:dyDescent="0.25">
      <c r="A60" s="11"/>
      <c r="C60" s="5"/>
      <c r="D60" s="13" t="s">
        <v>132</v>
      </c>
      <c r="E60" s="29" t="s">
        <v>133</v>
      </c>
    </row>
    <row r="61" spans="1:5" ht="31.5" hidden="1" x14ac:dyDescent="0.25">
      <c r="A61" s="11" t="s">
        <v>813</v>
      </c>
      <c r="B61" s="11" t="s">
        <v>810</v>
      </c>
      <c r="C61" s="5" t="s">
        <v>1282</v>
      </c>
      <c r="D61" s="10" t="s">
        <v>992</v>
      </c>
      <c r="E61" s="29" t="s">
        <v>880</v>
      </c>
    </row>
    <row r="62" spans="1:5" ht="31.5" hidden="1" x14ac:dyDescent="0.25">
      <c r="A62" s="11"/>
      <c r="C62" s="5"/>
      <c r="D62" s="10" t="s">
        <v>1283</v>
      </c>
      <c r="E62" s="29" t="s">
        <v>881</v>
      </c>
    </row>
    <row r="63" spans="1:5" ht="31.5" hidden="1" x14ac:dyDescent="0.25">
      <c r="A63" s="11"/>
      <c r="C63" s="5"/>
      <c r="D63" s="10" t="s">
        <v>1284</v>
      </c>
      <c r="E63" s="29" t="s">
        <v>882</v>
      </c>
    </row>
    <row r="64" spans="1:5" ht="63" hidden="1" x14ac:dyDescent="0.25">
      <c r="A64" s="11"/>
      <c r="C64" s="5"/>
      <c r="D64" s="10" t="s">
        <v>1285</v>
      </c>
      <c r="E64" s="29" t="s">
        <v>883</v>
      </c>
    </row>
    <row r="65" spans="1:5" ht="78.75" hidden="1" x14ac:dyDescent="0.25">
      <c r="A65" s="11"/>
      <c r="C65" s="5"/>
      <c r="D65" s="10" t="s">
        <v>1286</v>
      </c>
      <c r="E65" s="29" t="s">
        <v>884</v>
      </c>
    </row>
    <row r="66" spans="1:5" ht="31.5" hidden="1" x14ac:dyDescent="0.25">
      <c r="A66" s="11"/>
      <c r="C66" s="5"/>
      <c r="D66" s="10" t="s">
        <v>1287</v>
      </c>
      <c r="E66" s="29" t="s">
        <v>885</v>
      </c>
    </row>
    <row r="67" spans="1:5" ht="63" hidden="1" x14ac:dyDescent="0.25">
      <c r="A67" s="11"/>
      <c r="C67" s="5"/>
      <c r="D67" s="10" t="s">
        <v>1288</v>
      </c>
      <c r="E67" s="29" t="s">
        <v>886</v>
      </c>
    </row>
    <row r="68" spans="1:5" ht="47.25" hidden="1" x14ac:dyDescent="0.25">
      <c r="A68" s="11"/>
      <c r="C68" s="5"/>
      <c r="D68" s="10" t="s">
        <v>1289</v>
      </c>
      <c r="E68" s="29" t="s">
        <v>887</v>
      </c>
    </row>
    <row r="69" spans="1:5" hidden="1" x14ac:dyDescent="0.25">
      <c r="A69" s="11"/>
      <c r="C69" s="5"/>
      <c r="D69" s="10" t="s">
        <v>668</v>
      </c>
      <c r="E69" s="29" t="s">
        <v>133</v>
      </c>
    </row>
    <row r="70" spans="1:5" hidden="1" x14ac:dyDescent="0.25">
      <c r="A70" s="11"/>
      <c r="C70" s="5"/>
      <c r="D70" s="12" t="s">
        <v>132</v>
      </c>
      <c r="E70" s="29" t="s">
        <v>133</v>
      </c>
    </row>
    <row r="71" spans="1:5" ht="31.5" x14ac:dyDescent="0.25">
      <c r="A71" s="30" t="s">
        <v>815</v>
      </c>
      <c r="B71" s="30" t="s">
        <v>814</v>
      </c>
      <c r="C71" s="10" t="s">
        <v>731</v>
      </c>
      <c r="D71" s="10" t="s">
        <v>644</v>
      </c>
      <c r="E71" s="29" t="s">
        <v>888</v>
      </c>
    </row>
    <row r="72" spans="1:5" ht="31.5" x14ac:dyDescent="0.25">
      <c r="A72" s="11"/>
      <c r="C72" s="5"/>
      <c r="D72" s="10" t="s">
        <v>653</v>
      </c>
      <c r="E72" s="29" t="s">
        <v>889</v>
      </c>
    </row>
    <row r="73" spans="1:5" ht="31.5" x14ac:dyDescent="0.25">
      <c r="A73" s="11"/>
      <c r="C73" s="5"/>
      <c r="D73" s="10" t="s">
        <v>661</v>
      </c>
      <c r="E73" s="29" t="s">
        <v>890</v>
      </c>
    </row>
    <row r="74" spans="1:5" x14ac:dyDescent="0.25">
      <c r="A74" s="11"/>
      <c r="C74" s="5"/>
      <c r="D74" s="10" t="s">
        <v>133</v>
      </c>
      <c r="E74" s="29" t="s">
        <v>133</v>
      </c>
    </row>
    <row r="75" spans="1:5" ht="31.5" hidden="1" x14ac:dyDescent="0.25">
      <c r="A75" s="11" t="s">
        <v>817</v>
      </c>
      <c r="B75" s="11" t="s">
        <v>816</v>
      </c>
      <c r="C75" s="5" t="s">
        <v>1282</v>
      </c>
      <c r="D75" s="10" t="s">
        <v>991</v>
      </c>
      <c r="E75" s="6" t="s">
        <v>891</v>
      </c>
    </row>
    <row r="76" spans="1:5" hidden="1" x14ac:dyDescent="0.25">
      <c r="A76" s="11"/>
      <c r="C76" s="5"/>
      <c r="D76" s="4" t="s">
        <v>998</v>
      </c>
      <c r="E76" s="6" t="s">
        <v>892</v>
      </c>
    </row>
  </sheetData>
  <sheetProtection selectLockedCells="1" selectUnlockedCells="1"/>
  <conditionalFormatting sqref="A24:B25 D24:E25 C24:C27 E27:E76 E21:E22 A28:C51 A53:C70 A52:B52 A72:C76 A71:B71 D3:E20">
    <cfRule type="expression" dxfId="28" priority="14">
      <formula>IF($E3="N/A",TRUE,FALSE)</formula>
    </cfRule>
  </conditionalFormatting>
  <conditionalFormatting sqref="A20:C21">
    <cfRule type="expression" dxfId="27" priority="15">
      <formula>IF(#REF!="N/A",TRUE,FALSE)</formula>
    </cfRule>
  </conditionalFormatting>
  <conditionalFormatting sqref="A17:C19 A4:C6 A8:C15 D29:D36 D39:D41 D53:D58 D72:D73 D76 D62:D70 D43:D50">
    <cfRule type="expression" dxfId="26" priority="16">
      <formula>IF($E3="N/A",TRUE,FALSE)</formula>
    </cfRule>
  </conditionalFormatting>
  <conditionalFormatting sqref="A22:C22">
    <cfRule type="expression" dxfId="25" priority="17">
      <formula>IF($E19="N/A",TRUE,FALSE)</formula>
    </cfRule>
  </conditionalFormatting>
  <conditionalFormatting sqref="A16:C16 A7:C7">
    <cfRule type="expression" dxfId="24" priority="18">
      <formula>IF(#REF!="N/A",TRUE,FALSE)</formula>
    </cfRule>
  </conditionalFormatting>
  <conditionalFormatting sqref="A3:B3">
    <cfRule type="expression" dxfId="23" priority="13">
      <formula>IF(#REF!="N/A",TRUE,FALSE)</formula>
    </cfRule>
  </conditionalFormatting>
  <conditionalFormatting sqref="A26:B26 D26">
    <cfRule type="expression" dxfId="22" priority="19">
      <formula>IF($E27="N/A",TRUE,FALSE)</formula>
    </cfRule>
  </conditionalFormatting>
  <conditionalFormatting sqref="A27:B27 D27">
    <cfRule type="expression" dxfId="21" priority="20">
      <formula>IF(#REF!="N/A",TRUE,FALSE)</formula>
    </cfRule>
  </conditionalFormatting>
  <conditionalFormatting sqref="D74">
    <cfRule type="expression" dxfId="20" priority="8">
      <formula>IF($E73="N/A",TRUE,FALSE)</formula>
    </cfRule>
  </conditionalFormatting>
  <conditionalFormatting sqref="D51">
    <cfRule type="expression" dxfId="19" priority="6">
      <formula>IF($E51="N/A",TRUE,FALSE)</formula>
    </cfRule>
  </conditionalFormatting>
  <conditionalFormatting sqref="D21">
    <cfRule type="expression" dxfId="18" priority="5">
      <formula>IF(#REF!="N/A",TRUE,FALSE)</formula>
    </cfRule>
  </conditionalFormatting>
  <conditionalFormatting sqref="D22">
    <cfRule type="expression" dxfId="17" priority="4">
      <formula>IF(#REF!="N/A",TRUE,FALSE)</formula>
    </cfRule>
  </conditionalFormatting>
  <conditionalFormatting sqref="D37">
    <cfRule type="expression" dxfId="16" priority="3">
      <formula>IF(#REF!="N/A",TRUE,FALSE)</formula>
    </cfRule>
  </conditionalFormatting>
  <conditionalFormatting sqref="D59:D60">
    <cfRule type="expression" dxfId="15" priority="2">
      <formula>IF(#REF!="N/A",TRUE,FALSE)</formula>
    </cfRule>
  </conditionalFormatting>
  <conditionalFormatting sqref="C3">
    <cfRule type="expression" dxfId="14" priority="1">
      <formula>IF($E3="N/A",TRUE,FALSE)</formula>
    </cfRule>
  </conditionalFormatting>
  <pageMargins left="0.7" right="0.7" top="0.75" bottom="0.75" header="0.3" footer="0.3"/>
  <pageSetup paperSize="9" orientation="portrait"/>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B8894F09B3E74CB3DA31857D4DACE4" ma:contentTypeVersion="13" ma:contentTypeDescription="Create a new document." ma:contentTypeScope="" ma:versionID="4a1003be4c881149b092af76bb21c0f7">
  <xsd:schema xmlns:xsd="http://www.w3.org/2001/XMLSchema" xmlns:xs="http://www.w3.org/2001/XMLSchema" xmlns:p="http://schemas.microsoft.com/office/2006/metadata/properties" xmlns:ns2="6c756502-b331-4cf9-99aa-897e584036a8" xmlns:ns3="46e968ff-cc2d-4037-84ef-f35974cb5e25" targetNamespace="http://schemas.microsoft.com/office/2006/metadata/properties" ma:root="true" ma:fieldsID="f405e3c96bbbf3232c95fdd3b857d133" ns2:_="" ns3:_="">
    <xsd:import namespace="6c756502-b331-4cf9-99aa-897e584036a8"/>
    <xsd:import namespace="46e968ff-cc2d-4037-84ef-f35974cb5e25"/>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756502-b331-4cf9-99aa-897e584036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e968ff-cc2d-4037-84ef-f35974cb5e25"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C721F9-E4CF-457E-B6FC-6E6A32107B9B}">
  <ds:schemaRefs>
    <ds:schemaRef ds:uri="http://www.w3.org/XML/1998/namespace"/>
    <ds:schemaRef ds:uri="http://purl.org/dc/dcmitype/"/>
    <ds:schemaRef ds:uri="http://purl.org/dc/elements/1.1/"/>
    <ds:schemaRef ds:uri="46e968ff-cc2d-4037-84ef-f35974cb5e25"/>
    <ds:schemaRef ds:uri="http://purl.org/dc/terms/"/>
    <ds:schemaRef ds:uri="http://schemas.microsoft.com/office/infopath/2007/PartnerControls"/>
    <ds:schemaRef ds:uri="http://schemas.microsoft.com/office/2006/documentManagement/types"/>
    <ds:schemaRef ds:uri="6c756502-b331-4cf9-99aa-897e584036a8"/>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76DB7B6-4456-4BB3-81E7-77453F2232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756502-b331-4cf9-99aa-897e584036a8"/>
    <ds:schemaRef ds:uri="46e968ff-cc2d-4037-84ef-f35974cb5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654F7F-7B71-4EB4-B5C0-D0ACA4B015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SHF product profile dataset</vt:lpstr>
      <vt:lpstr>Contact &amp; Product Information</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Sheena verma</dc:creator>
  <cp:lastModifiedBy>7-L-MIX</cp:lastModifiedBy>
  <dcterms:created xsi:type="dcterms:W3CDTF">2019-07-22T07:32:40Z</dcterms:created>
  <dcterms:modified xsi:type="dcterms:W3CDTF">2019-09-17T09:24:53Z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0x01010099B8894F09B3E74CB3DA31857D4DACE4</vt:lpwstr>
  </property>
</Properties>
</file>